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verejne_zakazky\___zadavaci_dokumentace\STAVEBNI_PRACE\_2019\008_KV_Generalni_oprava_objektu_TUL-E1\20_008_Vysvetleni_c3-opraveny_soupis-praci\"/>
    </mc:Choice>
  </mc:AlternateContent>
  <bookViews>
    <workbookView xWindow="0" yWindow="0" windowWidth="28800" windowHeight="12300"/>
  </bookViews>
  <sheets>
    <sheet name="Rekapitulace stavby" sheetId="1" r:id="rId1"/>
    <sheet name="01i - Bourací práce - inv..." sheetId="2" r:id="rId2"/>
    <sheet name="02i - Nové konstrukce - i..." sheetId="3" r:id="rId3"/>
    <sheet name="04i - Vedlejší rozpočtové..." sheetId="4" r:id="rId4"/>
    <sheet name="01n - Bourací práce - nei..." sheetId="5" r:id="rId5"/>
    <sheet name="02n - Nové konstrukce - n..." sheetId="6" r:id="rId6"/>
    <sheet name="04n - Vedlejší rozpočtové..." sheetId="7" r:id="rId7"/>
    <sheet name="Pokyny pro vyplnění" sheetId="8" r:id="rId8"/>
  </sheets>
  <definedNames>
    <definedName name="_xlnm._FilterDatabase" localSheetId="1" hidden="1">'01i - Bourací práce - inv...'!$C$88:$K$118</definedName>
    <definedName name="_xlnm._FilterDatabase" localSheetId="4" hidden="1">'01n - Bourací práce - nei...'!$C$99:$K$232</definedName>
    <definedName name="_xlnm._FilterDatabase" localSheetId="2" hidden="1">'02i - Nové konstrukce - i...'!$C$101:$K$230</definedName>
    <definedName name="_xlnm._FilterDatabase" localSheetId="5" hidden="1">'02n - Nové konstrukce - n...'!$C$108:$K$346</definedName>
    <definedName name="_xlnm._FilterDatabase" localSheetId="3" hidden="1">'04i - Vedlejší rozpočtové...'!$C$85:$K$88</definedName>
    <definedName name="_xlnm._FilterDatabase" localSheetId="6" hidden="1">'04n - Vedlejší rozpočtové...'!$C$85:$K$88</definedName>
    <definedName name="_xlnm.Print_Titles" localSheetId="1">'01i - Bourací práce - inv...'!$88:$88</definedName>
    <definedName name="_xlnm.Print_Titles" localSheetId="4">'01n - Bourací práce - nei...'!$99:$99</definedName>
    <definedName name="_xlnm.Print_Titles" localSheetId="2">'02i - Nové konstrukce - i...'!$101:$101</definedName>
    <definedName name="_xlnm.Print_Titles" localSheetId="5">'02n - Nové konstrukce - n...'!$108:$108</definedName>
    <definedName name="_xlnm.Print_Titles" localSheetId="3">'04i - Vedlejší rozpočtové...'!$85:$85</definedName>
    <definedName name="_xlnm.Print_Titles" localSheetId="6">'04n - Vedlejší rozpočtové...'!$85:$85</definedName>
    <definedName name="_xlnm.Print_Titles" localSheetId="0">'Rekapitulace stavby'!$52:$52</definedName>
    <definedName name="_xlnm.Print_Area" localSheetId="1">'01i - Bourací práce - inv...'!$C$4:$J$41,'01i - Bourací práce - inv...'!$C$47:$J$68,'01i - Bourací práce - inv...'!$C$74:$K$118</definedName>
    <definedName name="_xlnm.Print_Area" localSheetId="4">'01n - Bourací práce - nei...'!$C$4:$J$41,'01n - Bourací práce - nei...'!$C$47:$J$79,'01n - Bourací práce - nei...'!$C$85:$K$232</definedName>
    <definedName name="_xlnm.Print_Area" localSheetId="2">'02i - Nové konstrukce - i...'!$C$4:$J$41,'02i - Nové konstrukce - i...'!$C$47:$J$81,'02i - Nové konstrukce - i...'!$C$87:$K$230</definedName>
    <definedName name="_xlnm.Print_Area" localSheetId="5">'02n - Nové konstrukce - n...'!$C$4:$J$41,'02n - Nové konstrukce - n...'!$C$47:$J$88,'02n - Nové konstrukce - n...'!$C$94:$K$346</definedName>
    <definedName name="_xlnm.Print_Area" localSheetId="3">'04i - Vedlejší rozpočtové...'!$C$4:$J$41,'04i - Vedlejší rozpočtové...'!$C$47:$J$65,'04i - Vedlejší rozpočtové...'!$C$71:$K$88</definedName>
    <definedName name="_xlnm.Print_Area" localSheetId="6">'04n - Vedlejší rozpočtové...'!$C$4:$J$41,'04n - Vedlejší rozpočtové...'!$C$47:$J$65,'04n - Vedlejší rozpočtové...'!$C$71:$K$88</definedName>
    <definedName name="_xlnm.Print_Area" localSheetId="7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stavby'!$C$42:$AQ$63</definedName>
  </definedNames>
  <calcPr calcId="162913"/>
</workbook>
</file>

<file path=xl/calcChain.xml><?xml version="1.0" encoding="utf-8"?>
<calcChain xmlns="http://schemas.openxmlformats.org/spreadsheetml/2006/main">
  <c r="J39" i="7" l="1"/>
  <c r="J38" i="7"/>
  <c r="AY62" i="1" s="1"/>
  <c r="J37" i="7"/>
  <c r="AX62" i="1" s="1"/>
  <c r="BI88" i="7"/>
  <c r="F39" i="7"/>
  <c r="BD62" i="1" s="1"/>
  <c r="BH88" i="7"/>
  <c r="F38" i="7"/>
  <c r="BC62" i="1" s="1"/>
  <c r="BG88" i="7"/>
  <c r="F37" i="7" s="1"/>
  <c r="BB62" i="1" s="1"/>
  <c r="BF88" i="7"/>
  <c r="F36" i="7" s="1"/>
  <c r="BA62" i="1" s="1"/>
  <c r="J36" i="7"/>
  <c r="AW62" i="1" s="1"/>
  <c r="T88" i="7"/>
  <c r="T87" i="7" s="1"/>
  <c r="T86" i="7" s="1"/>
  <c r="R88" i="7"/>
  <c r="R87" i="7" s="1"/>
  <c r="R86" i="7" s="1"/>
  <c r="P88" i="7"/>
  <c r="P87" i="7" s="1"/>
  <c r="P86" i="7" s="1"/>
  <c r="AU62" i="1" s="1"/>
  <c r="BK88" i="7"/>
  <c r="BK87" i="7"/>
  <c r="BK86" i="7" s="1"/>
  <c r="J86" i="7" s="1"/>
  <c r="J87" i="7"/>
  <c r="J64" i="7" s="1"/>
  <c r="J88" i="7"/>
  <c r="BE88" i="7"/>
  <c r="F35" i="7" s="1"/>
  <c r="AZ62" i="1" s="1"/>
  <c r="J35" i="7"/>
  <c r="AV62" i="1" s="1"/>
  <c r="J83" i="7"/>
  <c r="F80" i="7"/>
  <c r="E78" i="7"/>
  <c r="J59" i="7"/>
  <c r="F56" i="7"/>
  <c r="E54" i="7"/>
  <c r="J23" i="7"/>
  <c r="E23" i="7"/>
  <c r="J82" i="7"/>
  <c r="J58" i="7"/>
  <c r="J22" i="7"/>
  <c r="J20" i="7"/>
  <c r="E20" i="7"/>
  <c r="F83" i="7" s="1"/>
  <c r="J19" i="7"/>
  <c r="J17" i="7"/>
  <c r="E17" i="7"/>
  <c r="J16" i="7"/>
  <c r="J14" i="7"/>
  <c r="J80" i="7"/>
  <c r="J56" i="7"/>
  <c r="E7" i="7"/>
  <c r="E74" i="7"/>
  <c r="E50" i="7"/>
  <c r="J39" i="6"/>
  <c r="J38" i="6"/>
  <c r="AY61" i="1" s="1"/>
  <c r="J37" i="6"/>
  <c r="AX61" i="1"/>
  <c r="BI346" i="6"/>
  <c r="BH346" i="6"/>
  <c r="BG346" i="6"/>
  <c r="BF346" i="6"/>
  <c r="T346" i="6"/>
  <c r="T344" i="6" s="1"/>
  <c r="R346" i="6"/>
  <c r="P346" i="6"/>
  <c r="BK346" i="6"/>
  <c r="J346" i="6"/>
  <c r="BE346" i="6"/>
  <c r="BI345" i="6"/>
  <c r="BH345" i="6"/>
  <c r="BG345" i="6"/>
  <c r="BF345" i="6"/>
  <c r="T345" i="6"/>
  <c r="R345" i="6"/>
  <c r="R344" i="6"/>
  <c r="P345" i="6"/>
  <c r="P344" i="6" s="1"/>
  <c r="BK345" i="6"/>
  <c r="BK344" i="6" s="1"/>
  <c r="J344" i="6" s="1"/>
  <c r="J345" i="6"/>
  <c r="BE345" i="6"/>
  <c r="J87" i="6"/>
  <c r="BI343" i="6"/>
  <c r="BH343" i="6"/>
  <c r="BG343" i="6"/>
  <c r="BF343" i="6"/>
  <c r="T343" i="6"/>
  <c r="R343" i="6"/>
  <c r="P343" i="6"/>
  <c r="BK343" i="6"/>
  <c r="J343" i="6"/>
  <c r="BE343" i="6" s="1"/>
  <c r="BI342" i="6"/>
  <c r="BH342" i="6"/>
  <c r="BG342" i="6"/>
  <c r="BF342" i="6"/>
  <c r="T342" i="6"/>
  <c r="R342" i="6"/>
  <c r="R339" i="6" s="1"/>
  <c r="P342" i="6"/>
  <c r="P339" i="6" s="1"/>
  <c r="BK342" i="6"/>
  <c r="J342" i="6"/>
  <c r="BE342" i="6" s="1"/>
  <c r="BI341" i="6"/>
  <c r="BH341" i="6"/>
  <c r="BG341" i="6"/>
  <c r="BF341" i="6"/>
  <c r="T341" i="6"/>
  <c r="R341" i="6"/>
  <c r="P341" i="6"/>
  <c r="BK341" i="6"/>
  <c r="J341" i="6"/>
  <c r="BE341" i="6"/>
  <c r="BI340" i="6"/>
  <c r="BH340" i="6"/>
  <c r="BG340" i="6"/>
  <c r="BF340" i="6"/>
  <c r="T340" i="6"/>
  <c r="T339" i="6" s="1"/>
  <c r="R340" i="6"/>
  <c r="P340" i="6"/>
  <c r="BK340" i="6"/>
  <c r="J340" i="6"/>
  <c r="BE340" i="6"/>
  <c r="BI338" i="6"/>
  <c r="BH338" i="6"/>
  <c r="BG338" i="6"/>
  <c r="BF338" i="6"/>
  <c r="T338" i="6"/>
  <c r="R338" i="6"/>
  <c r="P338" i="6"/>
  <c r="BK338" i="6"/>
  <c r="J338" i="6"/>
  <c r="BE338" i="6"/>
  <c r="BI337" i="6"/>
  <c r="BH337" i="6"/>
  <c r="BG337" i="6"/>
  <c r="BF337" i="6"/>
  <c r="T337" i="6"/>
  <c r="R337" i="6"/>
  <c r="P337" i="6"/>
  <c r="BK337" i="6"/>
  <c r="J337" i="6"/>
  <c r="BE337" i="6" s="1"/>
  <c r="BI336" i="6"/>
  <c r="BH336" i="6"/>
  <c r="BG336" i="6"/>
  <c r="BF336" i="6"/>
  <c r="T336" i="6"/>
  <c r="R336" i="6"/>
  <c r="P336" i="6"/>
  <c r="BK336" i="6"/>
  <c r="J336" i="6"/>
  <c r="BE336" i="6" s="1"/>
  <c r="BI335" i="6"/>
  <c r="BH335" i="6"/>
  <c r="BG335" i="6"/>
  <c r="BF335" i="6"/>
  <c r="T335" i="6"/>
  <c r="R335" i="6"/>
  <c r="P335" i="6"/>
  <c r="BK335" i="6"/>
  <c r="J335" i="6"/>
  <c r="BE335" i="6"/>
  <c r="BI334" i="6"/>
  <c r="BH334" i="6"/>
  <c r="BG334" i="6"/>
  <c r="BF334" i="6"/>
  <c r="T334" i="6"/>
  <c r="R334" i="6"/>
  <c r="P334" i="6"/>
  <c r="BK334" i="6"/>
  <c r="J334" i="6"/>
  <c r="BE334" i="6"/>
  <c r="BI333" i="6"/>
  <c r="BH333" i="6"/>
  <c r="BG333" i="6"/>
  <c r="BF333" i="6"/>
  <c r="T333" i="6"/>
  <c r="R333" i="6"/>
  <c r="P333" i="6"/>
  <c r="BK333" i="6"/>
  <c r="J333" i="6"/>
  <c r="BE333" i="6" s="1"/>
  <c r="BI332" i="6"/>
  <c r="BH332" i="6"/>
  <c r="BG332" i="6"/>
  <c r="BF332" i="6"/>
  <c r="T332" i="6"/>
  <c r="R332" i="6"/>
  <c r="P332" i="6"/>
  <c r="BK332" i="6"/>
  <c r="J332" i="6"/>
  <c r="BE332" i="6" s="1"/>
  <c r="BI331" i="6"/>
  <c r="BH331" i="6"/>
  <c r="BG331" i="6"/>
  <c r="BF331" i="6"/>
  <c r="T331" i="6"/>
  <c r="R331" i="6"/>
  <c r="P331" i="6"/>
  <c r="BK331" i="6"/>
  <c r="J331" i="6"/>
  <c r="BE331" i="6"/>
  <c r="BI330" i="6"/>
  <c r="BH330" i="6"/>
  <c r="BG330" i="6"/>
  <c r="BF330" i="6"/>
  <c r="T330" i="6"/>
  <c r="R330" i="6"/>
  <c r="P330" i="6"/>
  <c r="BK330" i="6"/>
  <c r="J330" i="6"/>
  <c r="BE330" i="6"/>
  <c r="BI329" i="6"/>
  <c r="BH329" i="6"/>
  <c r="BG329" i="6"/>
  <c r="BF329" i="6"/>
  <c r="T329" i="6"/>
  <c r="R329" i="6"/>
  <c r="P329" i="6"/>
  <c r="BK329" i="6"/>
  <c r="J329" i="6"/>
  <c r="BE329" i="6" s="1"/>
  <c r="BI328" i="6"/>
  <c r="BH328" i="6"/>
  <c r="BG328" i="6"/>
  <c r="BF328" i="6"/>
  <c r="T328" i="6"/>
  <c r="R328" i="6"/>
  <c r="P328" i="6"/>
  <c r="BK328" i="6"/>
  <c r="J328" i="6"/>
  <c r="BE328" i="6" s="1"/>
  <c r="BI327" i="6"/>
  <c r="BH327" i="6"/>
  <c r="BG327" i="6"/>
  <c r="BF327" i="6"/>
  <c r="T327" i="6"/>
  <c r="T323" i="6" s="1"/>
  <c r="R327" i="6"/>
  <c r="P327" i="6"/>
  <c r="BK327" i="6"/>
  <c r="J327" i="6"/>
  <c r="BE327" i="6"/>
  <c r="BI326" i="6"/>
  <c r="BH326" i="6"/>
  <c r="BG326" i="6"/>
  <c r="BF326" i="6"/>
  <c r="T326" i="6"/>
  <c r="R326" i="6"/>
  <c r="P326" i="6"/>
  <c r="BK326" i="6"/>
  <c r="J326" i="6"/>
  <c r="BE326" i="6"/>
  <c r="BI325" i="6"/>
  <c r="BH325" i="6"/>
  <c r="BG325" i="6"/>
  <c r="BF325" i="6"/>
  <c r="T325" i="6"/>
  <c r="R325" i="6"/>
  <c r="P325" i="6"/>
  <c r="BK325" i="6"/>
  <c r="J325" i="6"/>
  <c r="BE325" i="6" s="1"/>
  <c r="BI324" i="6"/>
  <c r="BH324" i="6"/>
  <c r="BG324" i="6"/>
  <c r="BF324" i="6"/>
  <c r="T324" i="6"/>
  <c r="R324" i="6"/>
  <c r="P324" i="6"/>
  <c r="BK324" i="6"/>
  <c r="J324" i="6"/>
  <c r="BE324" i="6" s="1"/>
  <c r="BI322" i="6"/>
  <c r="BH322" i="6"/>
  <c r="BG322" i="6"/>
  <c r="BF322" i="6"/>
  <c r="T322" i="6"/>
  <c r="R322" i="6"/>
  <c r="P322" i="6"/>
  <c r="BK322" i="6"/>
  <c r="J322" i="6"/>
  <c r="BE322" i="6" s="1"/>
  <c r="BI321" i="6"/>
  <c r="BH321" i="6"/>
  <c r="BG321" i="6"/>
  <c r="BF321" i="6"/>
  <c r="T321" i="6"/>
  <c r="R321" i="6"/>
  <c r="P321" i="6"/>
  <c r="BK321" i="6"/>
  <c r="J321" i="6"/>
  <c r="BE321" i="6"/>
  <c r="BI320" i="6"/>
  <c r="BH320" i="6"/>
  <c r="BG320" i="6"/>
  <c r="BF320" i="6"/>
  <c r="T320" i="6"/>
  <c r="R320" i="6"/>
  <c r="P320" i="6"/>
  <c r="BK320" i="6"/>
  <c r="J320" i="6"/>
  <c r="BE320" i="6"/>
  <c r="BI319" i="6"/>
  <c r="BH319" i="6"/>
  <c r="BG319" i="6"/>
  <c r="BF319" i="6"/>
  <c r="T319" i="6"/>
  <c r="R319" i="6"/>
  <c r="P319" i="6"/>
  <c r="BK319" i="6"/>
  <c r="J319" i="6"/>
  <c r="BE319" i="6" s="1"/>
  <c r="BI318" i="6"/>
  <c r="BH318" i="6"/>
  <c r="BG318" i="6"/>
  <c r="BF318" i="6"/>
  <c r="T318" i="6"/>
  <c r="R318" i="6"/>
  <c r="P318" i="6"/>
  <c r="BK318" i="6"/>
  <c r="J318" i="6"/>
  <c r="BE318" i="6" s="1"/>
  <c r="BI317" i="6"/>
  <c r="BH317" i="6"/>
  <c r="BG317" i="6"/>
  <c r="BF317" i="6"/>
  <c r="T317" i="6"/>
  <c r="R317" i="6"/>
  <c r="P317" i="6"/>
  <c r="BK317" i="6"/>
  <c r="J317" i="6"/>
  <c r="BE317" i="6"/>
  <c r="BI316" i="6"/>
  <c r="BH316" i="6"/>
  <c r="BG316" i="6"/>
  <c r="BF316" i="6"/>
  <c r="T316" i="6"/>
  <c r="T314" i="6" s="1"/>
  <c r="R316" i="6"/>
  <c r="P316" i="6"/>
  <c r="BK316" i="6"/>
  <c r="J316" i="6"/>
  <c r="BE316" i="6"/>
  <c r="BI315" i="6"/>
  <c r="BH315" i="6"/>
  <c r="BG315" i="6"/>
  <c r="BF315" i="6"/>
  <c r="T315" i="6"/>
  <c r="R315" i="6"/>
  <c r="R314" i="6"/>
  <c r="P315" i="6"/>
  <c r="BK315" i="6"/>
  <c r="BK314" i="6" s="1"/>
  <c r="J314" i="6" s="1"/>
  <c r="J315" i="6"/>
  <c r="BE315" i="6"/>
  <c r="J84" i="6"/>
  <c r="BI313" i="6"/>
  <c r="BH313" i="6"/>
  <c r="BG313" i="6"/>
  <c r="BF313" i="6"/>
  <c r="T313" i="6"/>
  <c r="R313" i="6"/>
  <c r="P313" i="6"/>
  <c r="BK313" i="6"/>
  <c r="J313" i="6"/>
  <c r="BE313" i="6" s="1"/>
  <c r="BI312" i="6"/>
  <c r="BH312" i="6"/>
  <c r="BG312" i="6"/>
  <c r="BF312" i="6"/>
  <c r="T312" i="6"/>
  <c r="R312" i="6"/>
  <c r="P312" i="6"/>
  <c r="BK312" i="6"/>
  <c r="J312" i="6"/>
  <c r="BE312" i="6" s="1"/>
  <c r="BI311" i="6"/>
  <c r="BH311" i="6"/>
  <c r="BG311" i="6"/>
  <c r="BF311" i="6"/>
  <c r="T311" i="6"/>
  <c r="R311" i="6"/>
  <c r="P311" i="6"/>
  <c r="BK311" i="6"/>
  <c r="J311" i="6"/>
  <c r="BE311" i="6"/>
  <c r="BI310" i="6"/>
  <c r="BH310" i="6"/>
  <c r="BG310" i="6"/>
  <c r="BF310" i="6"/>
  <c r="T310" i="6"/>
  <c r="R310" i="6"/>
  <c r="P310" i="6"/>
  <c r="BK310" i="6"/>
  <c r="J310" i="6"/>
  <c r="BE310" i="6"/>
  <c r="BI309" i="6"/>
  <c r="BH309" i="6"/>
  <c r="BG309" i="6"/>
  <c r="BF309" i="6"/>
  <c r="T309" i="6"/>
  <c r="R309" i="6"/>
  <c r="P309" i="6"/>
  <c r="BK309" i="6"/>
  <c r="J309" i="6"/>
  <c r="BE309" i="6" s="1"/>
  <c r="BI308" i="6"/>
  <c r="BH308" i="6"/>
  <c r="BG308" i="6"/>
  <c r="BF308" i="6"/>
  <c r="T308" i="6"/>
  <c r="R308" i="6"/>
  <c r="P308" i="6"/>
  <c r="BK308" i="6"/>
  <c r="J308" i="6"/>
  <c r="BE308" i="6" s="1"/>
  <c r="BI307" i="6"/>
  <c r="BH307" i="6"/>
  <c r="BG307" i="6"/>
  <c r="BF307" i="6"/>
  <c r="T307" i="6"/>
  <c r="R307" i="6"/>
  <c r="P307" i="6"/>
  <c r="BK307" i="6"/>
  <c r="J307" i="6"/>
  <c r="BE307" i="6"/>
  <c r="BI306" i="6"/>
  <c r="BH306" i="6"/>
  <c r="BG306" i="6"/>
  <c r="BF306" i="6"/>
  <c r="T306" i="6"/>
  <c r="R306" i="6"/>
  <c r="P306" i="6"/>
  <c r="BK306" i="6"/>
  <c r="J306" i="6"/>
  <c r="BE306" i="6"/>
  <c r="BI305" i="6"/>
  <c r="BH305" i="6"/>
  <c r="BG305" i="6"/>
  <c r="BF305" i="6"/>
  <c r="T305" i="6"/>
  <c r="R305" i="6"/>
  <c r="P305" i="6"/>
  <c r="BK305" i="6"/>
  <c r="J305" i="6"/>
  <c r="BE305" i="6" s="1"/>
  <c r="BI304" i="6"/>
  <c r="BH304" i="6"/>
  <c r="BG304" i="6"/>
  <c r="BF304" i="6"/>
  <c r="T304" i="6"/>
  <c r="R304" i="6"/>
  <c r="R301" i="6" s="1"/>
  <c r="P304" i="6"/>
  <c r="BK304" i="6"/>
  <c r="J304" i="6"/>
  <c r="BE304" i="6" s="1"/>
  <c r="BI303" i="6"/>
  <c r="BH303" i="6"/>
  <c r="BG303" i="6"/>
  <c r="BF303" i="6"/>
  <c r="T303" i="6"/>
  <c r="R303" i="6"/>
  <c r="P303" i="6"/>
  <c r="BK303" i="6"/>
  <c r="J303" i="6"/>
  <c r="BE303" i="6"/>
  <c r="BI302" i="6"/>
  <c r="BH302" i="6"/>
  <c r="BG302" i="6"/>
  <c r="BF302" i="6"/>
  <c r="T302" i="6"/>
  <c r="R302" i="6"/>
  <c r="P302" i="6"/>
  <c r="P301" i="6"/>
  <c r="BK302" i="6"/>
  <c r="J302" i="6"/>
  <c r="BE302" i="6"/>
  <c r="BI300" i="6"/>
  <c r="BH300" i="6"/>
  <c r="BG300" i="6"/>
  <c r="BF300" i="6"/>
  <c r="T300" i="6"/>
  <c r="R300" i="6"/>
  <c r="P300" i="6"/>
  <c r="BK300" i="6"/>
  <c r="J300" i="6"/>
  <c r="BE300" i="6"/>
  <c r="BI299" i="6"/>
  <c r="BH299" i="6"/>
  <c r="BG299" i="6"/>
  <c r="BF299" i="6"/>
  <c r="T299" i="6"/>
  <c r="R299" i="6"/>
  <c r="P299" i="6"/>
  <c r="BK299" i="6"/>
  <c r="J299" i="6"/>
  <c r="BE299" i="6" s="1"/>
  <c r="BI298" i="6"/>
  <c r="BH298" i="6"/>
  <c r="BG298" i="6"/>
  <c r="BF298" i="6"/>
  <c r="T298" i="6"/>
  <c r="R298" i="6"/>
  <c r="R295" i="6" s="1"/>
  <c r="P298" i="6"/>
  <c r="BK298" i="6"/>
  <c r="J298" i="6"/>
  <c r="BE298" i="6" s="1"/>
  <c r="BI297" i="6"/>
  <c r="BH297" i="6"/>
  <c r="BG297" i="6"/>
  <c r="BF297" i="6"/>
  <c r="T297" i="6"/>
  <c r="R297" i="6"/>
  <c r="P297" i="6"/>
  <c r="BK297" i="6"/>
  <c r="J297" i="6"/>
  <c r="BE297" i="6"/>
  <c r="BI296" i="6"/>
  <c r="BH296" i="6"/>
  <c r="BG296" i="6"/>
  <c r="BF296" i="6"/>
  <c r="T296" i="6"/>
  <c r="T295" i="6" s="1"/>
  <c r="R296" i="6"/>
  <c r="P296" i="6"/>
  <c r="P295" i="6"/>
  <c r="BK296" i="6"/>
  <c r="BK295" i="6" s="1"/>
  <c r="J295" i="6" s="1"/>
  <c r="J82" i="6" s="1"/>
  <c r="J296" i="6"/>
  <c r="BE296" i="6"/>
  <c r="BI294" i="6"/>
  <c r="BH294" i="6"/>
  <c r="BG294" i="6"/>
  <c r="BF294" i="6"/>
  <c r="T294" i="6"/>
  <c r="R294" i="6"/>
  <c r="P294" i="6"/>
  <c r="BK294" i="6"/>
  <c r="J294" i="6"/>
  <c r="BE294" i="6"/>
  <c r="BI293" i="6"/>
  <c r="BH293" i="6"/>
  <c r="BG293" i="6"/>
  <c r="BF293" i="6"/>
  <c r="T293" i="6"/>
  <c r="R293" i="6"/>
  <c r="P293" i="6"/>
  <c r="BK293" i="6"/>
  <c r="J293" i="6"/>
  <c r="BE293" i="6" s="1"/>
  <c r="BI292" i="6"/>
  <c r="BH292" i="6"/>
  <c r="BG292" i="6"/>
  <c r="BF292" i="6"/>
  <c r="T292" i="6"/>
  <c r="R292" i="6"/>
  <c r="P292" i="6"/>
  <c r="BK292" i="6"/>
  <c r="J292" i="6"/>
  <c r="BE292" i="6" s="1"/>
  <c r="BI291" i="6"/>
  <c r="BH291" i="6"/>
  <c r="BG291" i="6"/>
  <c r="BF291" i="6"/>
  <c r="T291" i="6"/>
  <c r="R291" i="6"/>
  <c r="P291" i="6"/>
  <c r="BK291" i="6"/>
  <c r="J291" i="6"/>
  <c r="BE291" i="6"/>
  <c r="BI290" i="6"/>
  <c r="BH290" i="6"/>
  <c r="BG290" i="6"/>
  <c r="BF290" i="6"/>
  <c r="T290" i="6"/>
  <c r="R290" i="6"/>
  <c r="P290" i="6"/>
  <c r="BK290" i="6"/>
  <c r="J290" i="6"/>
  <c r="BE290" i="6"/>
  <c r="BI289" i="6"/>
  <c r="BH289" i="6"/>
  <c r="BG289" i="6"/>
  <c r="BF289" i="6"/>
  <c r="T289" i="6"/>
  <c r="R289" i="6"/>
  <c r="P289" i="6"/>
  <c r="BK289" i="6"/>
  <c r="J289" i="6"/>
  <c r="BE289" i="6" s="1"/>
  <c r="BI288" i="6"/>
  <c r="BH288" i="6"/>
  <c r="BG288" i="6"/>
  <c r="BF288" i="6"/>
  <c r="T288" i="6"/>
  <c r="R288" i="6"/>
  <c r="R285" i="6" s="1"/>
  <c r="P288" i="6"/>
  <c r="BK288" i="6"/>
  <c r="J288" i="6"/>
  <c r="BE288" i="6" s="1"/>
  <c r="BI287" i="6"/>
  <c r="BH287" i="6"/>
  <c r="BG287" i="6"/>
  <c r="BF287" i="6"/>
  <c r="T287" i="6"/>
  <c r="R287" i="6"/>
  <c r="P287" i="6"/>
  <c r="BK287" i="6"/>
  <c r="J287" i="6"/>
  <c r="BE287" i="6"/>
  <c r="BI286" i="6"/>
  <c r="BH286" i="6"/>
  <c r="BG286" i="6"/>
  <c r="BF286" i="6"/>
  <c r="T286" i="6"/>
  <c r="R286" i="6"/>
  <c r="P286" i="6"/>
  <c r="P285" i="6"/>
  <c r="BK286" i="6"/>
  <c r="BK285" i="6" s="1"/>
  <c r="J285" i="6" s="1"/>
  <c r="J81" i="6" s="1"/>
  <c r="J286" i="6"/>
  <c r="BE286" i="6"/>
  <c r="BI284" i="6"/>
  <c r="BH284" i="6"/>
  <c r="BG284" i="6"/>
  <c r="BF284" i="6"/>
  <c r="T284" i="6"/>
  <c r="R284" i="6"/>
  <c r="P284" i="6"/>
  <c r="BK284" i="6"/>
  <c r="J284" i="6"/>
  <c r="BE284" i="6"/>
  <c r="BI283" i="6"/>
  <c r="BH283" i="6"/>
  <c r="BG283" i="6"/>
  <c r="BF283" i="6"/>
  <c r="T283" i="6"/>
  <c r="R283" i="6"/>
  <c r="P283" i="6"/>
  <c r="BK283" i="6"/>
  <c r="J283" i="6"/>
  <c r="BE283" i="6" s="1"/>
  <c r="BI282" i="6"/>
  <c r="BH282" i="6"/>
  <c r="BG282" i="6"/>
  <c r="BF282" i="6"/>
  <c r="T282" i="6"/>
  <c r="R282" i="6"/>
  <c r="R279" i="6" s="1"/>
  <c r="P282" i="6"/>
  <c r="BK282" i="6"/>
  <c r="J282" i="6"/>
  <c r="BE282" i="6" s="1"/>
  <c r="BI281" i="6"/>
  <c r="BH281" i="6"/>
  <c r="BG281" i="6"/>
  <c r="BF281" i="6"/>
  <c r="T281" i="6"/>
  <c r="R281" i="6"/>
  <c r="P281" i="6"/>
  <c r="BK281" i="6"/>
  <c r="J281" i="6"/>
  <c r="BE281" i="6"/>
  <c r="BI280" i="6"/>
  <c r="BH280" i="6"/>
  <c r="BG280" i="6"/>
  <c r="BF280" i="6"/>
  <c r="T280" i="6"/>
  <c r="T279" i="6" s="1"/>
  <c r="R280" i="6"/>
  <c r="P280" i="6"/>
  <c r="P279" i="6"/>
  <c r="BK280" i="6"/>
  <c r="BK279" i="6" s="1"/>
  <c r="J279" i="6" s="1"/>
  <c r="J80" i="6" s="1"/>
  <c r="J280" i="6"/>
  <c r="BE280" i="6"/>
  <c r="BI278" i="6"/>
  <c r="BH278" i="6"/>
  <c r="BG278" i="6"/>
  <c r="BF278" i="6"/>
  <c r="T278" i="6"/>
  <c r="R278" i="6"/>
  <c r="P278" i="6"/>
  <c r="BK278" i="6"/>
  <c r="J278" i="6"/>
  <c r="BE278" i="6"/>
  <c r="BI277" i="6"/>
  <c r="BH277" i="6"/>
  <c r="BG277" i="6"/>
  <c r="BF277" i="6"/>
  <c r="T277" i="6"/>
  <c r="R277" i="6"/>
  <c r="P277" i="6"/>
  <c r="BK277" i="6"/>
  <c r="J277" i="6"/>
  <c r="BE277" i="6" s="1"/>
  <c r="BI276" i="6"/>
  <c r="BH276" i="6"/>
  <c r="BG276" i="6"/>
  <c r="BF276" i="6"/>
  <c r="T276" i="6"/>
  <c r="R276" i="6"/>
  <c r="P276" i="6"/>
  <c r="BK276" i="6"/>
  <c r="J276" i="6"/>
  <c r="BE276" i="6" s="1"/>
  <c r="BI275" i="6"/>
  <c r="BH275" i="6"/>
  <c r="BG275" i="6"/>
  <c r="BF275" i="6"/>
  <c r="T275" i="6"/>
  <c r="R275" i="6"/>
  <c r="P275" i="6"/>
  <c r="BK275" i="6"/>
  <c r="J275" i="6"/>
  <c r="BE275" i="6"/>
  <c r="BI274" i="6"/>
  <c r="BH274" i="6"/>
  <c r="BG274" i="6"/>
  <c r="BF274" i="6"/>
  <c r="T274" i="6"/>
  <c r="R274" i="6"/>
  <c r="P274" i="6"/>
  <c r="BK274" i="6"/>
  <c r="J274" i="6"/>
  <c r="BE274" i="6"/>
  <c r="BI273" i="6"/>
  <c r="BH273" i="6"/>
  <c r="BG273" i="6"/>
  <c r="BF273" i="6"/>
  <c r="T273" i="6"/>
  <c r="R273" i="6"/>
  <c r="P273" i="6"/>
  <c r="BK273" i="6"/>
  <c r="J273" i="6"/>
  <c r="BE273" i="6" s="1"/>
  <c r="BI272" i="6"/>
  <c r="BH272" i="6"/>
  <c r="BG272" i="6"/>
  <c r="BF272" i="6"/>
  <c r="T272" i="6"/>
  <c r="R272" i="6"/>
  <c r="P272" i="6"/>
  <c r="BK272" i="6"/>
  <c r="J272" i="6"/>
  <c r="BE272" i="6" s="1"/>
  <c r="BI271" i="6"/>
  <c r="BH271" i="6"/>
  <c r="BG271" i="6"/>
  <c r="BF271" i="6"/>
  <c r="T271" i="6"/>
  <c r="R271" i="6"/>
  <c r="P271" i="6"/>
  <c r="BK271" i="6"/>
  <c r="J271" i="6"/>
  <c r="BE271" i="6"/>
  <c r="BI270" i="6"/>
  <c r="BH270" i="6"/>
  <c r="BG270" i="6"/>
  <c r="BF270" i="6"/>
  <c r="T270" i="6"/>
  <c r="R270" i="6"/>
  <c r="P270" i="6"/>
  <c r="BK270" i="6"/>
  <c r="J270" i="6"/>
  <c r="BE270" i="6"/>
  <c r="BI269" i="6"/>
  <c r="BH269" i="6"/>
  <c r="BG269" i="6"/>
  <c r="BF269" i="6"/>
  <c r="T269" i="6"/>
  <c r="R269" i="6"/>
  <c r="P269" i="6"/>
  <c r="BK269" i="6"/>
  <c r="J269" i="6"/>
  <c r="BE269" i="6" s="1"/>
  <c r="BI268" i="6"/>
  <c r="BH268" i="6"/>
  <c r="BG268" i="6"/>
  <c r="BF268" i="6"/>
  <c r="T268" i="6"/>
  <c r="R268" i="6"/>
  <c r="P268" i="6"/>
  <c r="BK268" i="6"/>
  <c r="J268" i="6"/>
  <c r="BE268" i="6" s="1"/>
  <c r="BI267" i="6"/>
  <c r="BH267" i="6"/>
  <c r="BG267" i="6"/>
  <c r="BF267" i="6"/>
  <c r="T267" i="6"/>
  <c r="R267" i="6"/>
  <c r="P267" i="6"/>
  <c r="BK267" i="6"/>
  <c r="J267" i="6"/>
  <c r="BE267" i="6"/>
  <c r="BI266" i="6"/>
  <c r="BH266" i="6"/>
  <c r="BG266" i="6"/>
  <c r="BF266" i="6"/>
  <c r="T266" i="6"/>
  <c r="R266" i="6"/>
  <c r="P266" i="6"/>
  <c r="BK266" i="6"/>
  <c r="J266" i="6"/>
  <c r="BE266" i="6"/>
  <c r="BI265" i="6"/>
  <c r="BH265" i="6"/>
  <c r="BG265" i="6"/>
  <c r="BF265" i="6"/>
  <c r="T265" i="6"/>
  <c r="R265" i="6"/>
  <c r="P265" i="6"/>
  <c r="BK265" i="6"/>
  <c r="J265" i="6"/>
  <c r="BE265" i="6" s="1"/>
  <c r="BI264" i="6"/>
  <c r="BH264" i="6"/>
  <c r="BG264" i="6"/>
  <c r="BF264" i="6"/>
  <c r="T264" i="6"/>
  <c r="R264" i="6"/>
  <c r="P264" i="6"/>
  <c r="BK264" i="6"/>
  <c r="J264" i="6"/>
  <c r="BE264" i="6" s="1"/>
  <c r="BI263" i="6"/>
  <c r="BH263" i="6"/>
  <c r="BG263" i="6"/>
  <c r="BF263" i="6"/>
  <c r="T263" i="6"/>
  <c r="R263" i="6"/>
  <c r="P263" i="6"/>
  <c r="BK263" i="6"/>
  <c r="J263" i="6"/>
  <c r="BE263" i="6"/>
  <c r="BI262" i="6"/>
  <c r="BH262" i="6"/>
  <c r="BG262" i="6"/>
  <c r="BF262" i="6"/>
  <c r="T262" i="6"/>
  <c r="R262" i="6"/>
  <c r="P262" i="6"/>
  <c r="BK262" i="6"/>
  <c r="J262" i="6"/>
  <c r="BE262" i="6"/>
  <c r="BI261" i="6"/>
  <c r="BH261" i="6"/>
  <c r="BG261" i="6"/>
  <c r="BF261" i="6"/>
  <c r="T261" i="6"/>
  <c r="R261" i="6"/>
  <c r="P261" i="6"/>
  <c r="BK261" i="6"/>
  <c r="J261" i="6"/>
  <c r="BE261" i="6" s="1"/>
  <c r="BI260" i="6"/>
  <c r="BH260" i="6"/>
  <c r="BG260" i="6"/>
  <c r="BF260" i="6"/>
  <c r="T260" i="6"/>
  <c r="R260" i="6"/>
  <c r="P260" i="6"/>
  <c r="BK260" i="6"/>
  <c r="J260" i="6"/>
  <c r="BE260" i="6" s="1"/>
  <c r="BI259" i="6"/>
  <c r="BH259" i="6"/>
  <c r="BG259" i="6"/>
  <c r="BF259" i="6"/>
  <c r="T259" i="6"/>
  <c r="R259" i="6"/>
  <c r="P259" i="6"/>
  <c r="BK259" i="6"/>
  <c r="J259" i="6"/>
  <c r="BE259" i="6"/>
  <c r="BI258" i="6"/>
  <c r="BH258" i="6"/>
  <c r="BG258" i="6"/>
  <c r="BF258" i="6"/>
  <c r="T258" i="6"/>
  <c r="R258" i="6"/>
  <c r="P258" i="6"/>
  <c r="BK258" i="6"/>
  <c r="J258" i="6"/>
  <c r="BE258" i="6"/>
  <c r="BI257" i="6"/>
  <c r="BH257" i="6"/>
  <c r="BG257" i="6"/>
  <c r="BF257" i="6"/>
  <c r="T257" i="6"/>
  <c r="R257" i="6"/>
  <c r="P257" i="6"/>
  <c r="BK257" i="6"/>
  <c r="J257" i="6"/>
  <c r="BE257" i="6" s="1"/>
  <c r="BI256" i="6"/>
  <c r="BH256" i="6"/>
  <c r="BG256" i="6"/>
  <c r="BF256" i="6"/>
  <c r="T256" i="6"/>
  <c r="R256" i="6"/>
  <c r="P256" i="6"/>
  <c r="BK256" i="6"/>
  <c r="J256" i="6"/>
  <c r="BE256" i="6" s="1"/>
  <c r="BI255" i="6"/>
  <c r="BH255" i="6"/>
  <c r="BG255" i="6"/>
  <c r="BF255" i="6"/>
  <c r="T255" i="6"/>
  <c r="R255" i="6"/>
  <c r="P255" i="6"/>
  <c r="BK255" i="6"/>
  <c r="J255" i="6"/>
  <c r="BE255" i="6"/>
  <c r="BI254" i="6"/>
  <c r="BH254" i="6"/>
  <c r="BG254" i="6"/>
  <c r="BF254" i="6"/>
  <c r="T254" i="6"/>
  <c r="R254" i="6"/>
  <c r="P254" i="6"/>
  <c r="BK254" i="6"/>
  <c r="J254" i="6"/>
  <c r="BE254" i="6"/>
  <c r="BI253" i="6"/>
  <c r="BH253" i="6"/>
  <c r="BG253" i="6"/>
  <c r="BF253" i="6"/>
  <c r="T253" i="6"/>
  <c r="R253" i="6"/>
  <c r="P253" i="6"/>
  <c r="BK253" i="6"/>
  <c r="J253" i="6"/>
  <c r="BE253" i="6" s="1"/>
  <c r="BI252" i="6"/>
  <c r="BH252" i="6"/>
  <c r="BG252" i="6"/>
  <c r="BF252" i="6"/>
  <c r="T252" i="6"/>
  <c r="R252" i="6"/>
  <c r="P252" i="6"/>
  <c r="BK252" i="6"/>
  <c r="J252" i="6"/>
  <c r="BE252" i="6" s="1"/>
  <c r="BI251" i="6"/>
  <c r="BH251" i="6"/>
  <c r="BG251" i="6"/>
  <c r="BF251" i="6"/>
  <c r="T251" i="6"/>
  <c r="R251" i="6"/>
  <c r="P251" i="6"/>
  <c r="BK251" i="6"/>
  <c r="J251" i="6"/>
  <c r="BE251" i="6"/>
  <c r="BI250" i="6"/>
  <c r="BH250" i="6"/>
  <c r="BG250" i="6"/>
  <c r="BF250" i="6"/>
  <c r="T250" i="6"/>
  <c r="R250" i="6"/>
  <c r="P250" i="6"/>
  <c r="BK250" i="6"/>
  <c r="J250" i="6"/>
  <c r="BE250" i="6"/>
  <c r="BI249" i="6"/>
  <c r="BH249" i="6"/>
  <c r="BG249" i="6"/>
  <c r="BF249" i="6"/>
  <c r="T249" i="6"/>
  <c r="R249" i="6"/>
  <c r="P249" i="6"/>
  <c r="BK249" i="6"/>
  <c r="J249" i="6"/>
  <c r="BE249" i="6" s="1"/>
  <c r="BI248" i="6"/>
  <c r="BH248" i="6"/>
  <c r="BG248" i="6"/>
  <c r="BF248" i="6"/>
  <c r="T248" i="6"/>
  <c r="R248" i="6"/>
  <c r="P248" i="6"/>
  <c r="BK248" i="6"/>
  <c r="J248" i="6"/>
  <c r="BE248" i="6" s="1"/>
  <c r="BI247" i="6"/>
  <c r="BH247" i="6"/>
  <c r="BG247" i="6"/>
  <c r="BF247" i="6"/>
  <c r="T247" i="6"/>
  <c r="R247" i="6"/>
  <c r="P247" i="6"/>
  <c r="BK247" i="6"/>
  <c r="J247" i="6"/>
  <c r="BE247" i="6"/>
  <c r="BI246" i="6"/>
  <c r="BH246" i="6"/>
  <c r="BG246" i="6"/>
  <c r="BF246" i="6"/>
  <c r="T246" i="6"/>
  <c r="R246" i="6"/>
  <c r="P246" i="6"/>
  <c r="BK246" i="6"/>
  <c r="J246" i="6"/>
  <c r="BE246" i="6"/>
  <c r="BI245" i="6"/>
  <c r="BH245" i="6"/>
  <c r="BG245" i="6"/>
  <c r="BF245" i="6"/>
  <c r="T245" i="6"/>
  <c r="R245" i="6"/>
  <c r="P245" i="6"/>
  <c r="BK245" i="6"/>
  <c r="J245" i="6"/>
  <c r="BE245" i="6" s="1"/>
  <c r="BI244" i="6"/>
  <c r="BH244" i="6"/>
  <c r="BG244" i="6"/>
  <c r="BF244" i="6"/>
  <c r="T244" i="6"/>
  <c r="R244" i="6"/>
  <c r="P244" i="6"/>
  <c r="BK244" i="6"/>
  <c r="J244" i="6"/>
  <c r="BE244" i="6" s="1"/>
  <c r="BI243" i="6"/>
  <c r="BH243" i="6"/>
  <c r="BG243" i="6"/>
  <c r="BF243" i="6"/>
  <c r="T243" i="6"/>
  <c r="R243" i="6"/>
  <c r="P243" i="6"/>
  <c r="BK243" i="6"/>
  <c r="J243" i="6"/>
  <c r="BE243" i="6"/>
  <c r="BI242" i="6"/>
  <c r="BH242" i="6"/>
  <c r="BG242" i="6"/>
  <c r="BF242" i="6"/>
  <c r="T242" i="6"/>
  <c r="R242" i="6"/>
  <c r="P242" i="6"/>
  <c r="BK242" i="6"/>
  <c r="J242" i="6"/>
  <c r="BE242" i="6"/>
  <c r="BI241" i="6"/>
  <c r="BH241" i="6"/>
  <c r="BG241" i="6"/>
  <c r="BF241" i="6"/>
  <c r="T241" i="6"/>
  <c r="R241" i="6"/>
  <c r="P241" i="6"/>
  <c r="BK241" i="6"/>
  <c r="J241" i="6"/>
  <c r="BE241" i="6" s="1"/>
  <c r="BI240" i="6"/>
  <c r="BH240" i="6"/>
  <c r="BG240" i="6"/>
  <c r="BF240" i="6"/>
  <c r="T240" i="6"/>
  <c r="R240" i="6"/>
  <c r="R237" i="6" s="1"/>
  <c r="P240" i="6"/>
  <c r="BK240" i="6"/>
  <c r="J240" i="6"/>
  <c r="BE240" i="6" s="1"/>
  <c r="BI239" i="6"/>
  <c r="BH239" i="6"/>
  <c r="BG239" i="6"/>
  <c r="BF239" i="6"/>
  <c r="T239" i="6"/>
  <c r="R239" i="6"/>
  <c r="P239" i="6"/>
  <c r="BK239" i="6"/>
  <c r="J239" i="6"/>
  <c r="BE239" i="6"/>
  <c r="BI238" i="6"/>
  <c r="BH238" i="6"/>
  <c r="BG238" i="6"/>
  <c r="BF238" i="6"/>
  <c r="T238" i="6"/>
  <c r="R238" i="6"/>
  <c r="P238" i="6"/>
  <c r="P237" i="6"/>
  <c r="BK238" i="6"/>
  <c r="J238" i="6"/>
  <c r="BE238" i="6" s="1"/>
  <c r="BI236" i="6"/>
  <c r="BH236" i="6"/>
  <c r="BG236" i="6"/>
  <c r="BF236" i="6"/>
  <c r="T236" i="6"/>
  <c r="R236" i="6"/>
  <c r="P236" i="6"/>
  <c r="BK236" i="6"/>
  <c r="J236" i="6"/>
  <c r="BE236" i="6"/>
  <c r="BI235" i="6"/>
  <c r="BH235" i="6"/>
  <c r="BG235" i="6"/>
  <c r="BF235" i="6"/>
  <c r="T235" i="6"/>
  <c r="R235" i="6"/>
  <c r="P235" i="6"/>
  <c r="BK235" i="6"/>
  <c r="J235" i="6"/>
  <c r="BE235" i="6" s="1"/>
  <c r="BI234" i="6"/>
  <c r="BH234" i="6"/>
  <c r="BG234" i="6"/>
  <c r="BF234" i="6"/>
  <c r="T234" i="6"/>
  <c r="R234" i="6"/>
  <c r="P234" i="6"/>
  <c r="BK234" i="6"/>
  <c r="J234" i="6"/>
  <c r="BE234" i="6" s="1"/>
  <c r="BI233" i="6"/>
  <c r="BH233" i="6"/>
  <c r="BG233" i="6"/>
  <c r="BF233" i="6"/>
  <c r="T233" i="6"/>
  <c r="R233" i="6"/>
  <c r="P233" i="6"/>
  <c r="BK233" i="6"/>
  <c r="J233" i="6"/>
  <c r="BE233" i="6"/>
  <c r="BI232" i="6"/>
  <c r="BH232" i="6"/>
  <c r="BG232" i="6"/>
  <c r="BF232" i="6"/>
  <c r="T232" i="6"/>
  <c r="R232" i="6"/>
  <c r="P232" i="6"/>
  <c r="BK232" i="6"/>
  <c r="J232" i="6"/>
  <c r="BE232" i="6"/>
  <c r="BI231" i="6"/>
  <c r="BH231" i="6"/>
  <c r="BG231" i="6"/>
  <c r="BF231" i="6"/>
  <c r="T231" i="6"/>
  <c r="R231" i="6"/>
  <c r="P231" i="6"/>
  <c r="BK231" i="6"/>
  <c r="J231" i="6"/>
  <c r="BE231" i="6" s="1"/>
  <c r="BI230" i="6"/>
  <c r="BH230" i="6"/>
  <c r="BG230" i="6"/>
  <c r="BF230" i="6"/>
  <c r="T230" i="6"/>
  <c r="R230" i="6"/>
  <c r="P230" i="6"/>
  <c r="BK230" i="6"/>
  <c r="J230" i="6"/>
  <c r="BE230" i="6" s="1"/>
  <c r="BI229" i="6"/>
  <c r="BH229" i="6"/>
  <c r="BG229" i="6"/>
  <c r="BF229" i="6"/>
  <c r="T229" i="6"/>
  <c r="R229" i="6"/>
  <c r="P229" i="6"/>
  <c r="BK229" i="6"/>
  <c r="J229" i="6"/>
  <c r="BE229" i="6"/>
  <c r="BI228" i="6"/>
  <c r="BH228" i="6"/>
  <c r="BG228" i="6"/>
  <c r="BF228" i="6"/>
  <c r="T228" i="6"/>
  <c r="R228" i="6"/>
  <c r="P228" i="6"/>
  <c r="BK228" i="6"/>
  <c r="J228" i="6"/>
  <c r="BE228" i="6"/>
  <c r="BI227" i="6"/>
  <c r="BH227" i="6"/>
  <c r="BG227" i="6"/>
  <c r="BF227" i="6"/>
  <c r="T227" i="6"/>
  <c r="R227" i="6"/>
  <c r="P227" i="6"/>
  <c r="BK227" i="6"/>
  <c r="J227" i="6"/>
  <c r="BE227" i="6" s="1"/>
  <c r="BI226" i="6"/>
  <c r="BH226" i="6"/>
  <c r="BG226" i="6"/>
  <c r="BF226" i="6"/>
  <c r="T226" i="6"/>
  <c r="R226" i="6"/>
  <c r="P226" i="6"/>
  <c r="BK226" i="6"/>
  <c r="J226" i="6"/>
  <c r="BE226" i="6" s="1"/>
  <c r="BI225" i="6"/>
  <c r="BH225" i="6"/>
  <c r="BG225" i="6"/>
  <c r="BF225" i="6"/>
  <c r="T225" i="6"/>
  <c r="R225" i="6"/>
  <c r="P225" i="6"/>
  <c r="BK225" i="6"/>
  <c r="J225" i="6"/>
  <c r="BE225" i="6"/>
  <c r="BI224" i="6"/>
  <c r="BH224" i="6"/>
  <c r="BG224" i="6"/>
  <c r="BF224" i="6"/>
  <c r="T224" i="6"/>
  <c r="R224" i="6"/>
  <c r="P224" i="6"/>
  <c r="BK224" i="6"/>
  <c r="J224" i="6"/>
  <c r="BE224" i="6"/>
  <c r="BI223" i="6"/>
  <c r="BH223" i="6"/>
  <c r="BG223" i="6"/>
  <c r="BF223" i="6"/>
  <c r="T223" i="6"/>
  <c r="R223" i="6"/>
  <c r="P223" i="6"/>
  <c r="BK223" i="6"/>
  <c r="J223" i="6"/>
  <c r="BE223" i="6" s="1"/>
  <c r="BI222" i="6"/>
  <c r="BH222" i="6"/>
  <c r="BG222" i="6"/>
  <c r="BF222" i="6"/>
  <c r="T222" i="6"/>
  <c r="R222" i="6"/>
  <c r="P222" i="6"/>
  <c r="BK222" i="6"/>
  <c r="J222" i="6"/>
  <c r="BE222" i="6" s="1"/>
  <c r="BI221" i="6"/>
  <c r="BH221" i="6"/>
  <c r="BG221" i="6"/>
  <c r="BF221" i="6"/>
  <c r="T221" i="6"/>
  <c r="R221" i="6"/>
  <c r="P221" i="6"/>
  <c r="BK221" i="6"/>
  <c r="J221" i="6"/>
  <c r="BE221" i="6"/>
  <c r="BI220" i="6"/>
  <c r="BH220" i="6"/>
  <c r="BG220" i="6"/>
  <c r="BF220" i="6"/>
  <c r="T220" i="6"/>
  <c r="R220" i="6"/>
  <c r="P220" i="6"/>
  <c r="BK220" i="6"/>
  <c r="J220" i="6"/>
  <c r="BE220" i="6"/>
  <c r="BI219" i="6"/>
  <c r="BH219" i="6"/>
  <c r="BG219" i="6"/>
  <c r="BF219" i="6"/>
  <c r="T219" i="6"/>
  <c r="R219" i="6"/>
  <c r="R218" i="6"/>
  <c r="P219" i="6"/>
  <c r="BK219" i="6"/>
  <c r="J219" i="6"/>
  <c r="BE219" i="6"/>
  <c r="BI217" i="6"/>
  <c r="BH217" i="6"/>
  <c r="BG217" i="6"/>
  <c r="BF217" i="6"/>
  <c r="T217" i="6"/>
  <c r="R217" i="6"/>
  <c r="P217" i="6"/>
  <c r="BK217" i="6"/>
  <c r="J217" i="6"/>
  <c r="BE217" i="6" s="1"/>
  <c r="BI216" i="6"/>
  <c r="BH216" i="6"/>
  <c r="BG216" i="6"/>
  <c r="BF216" i="6"/>
  <c r="T216" i="6"/>
  <c r="R216" i="6"/>
  <c r="P216" i="6"/>
  <c r="BK216" i="6"/>
  <c r="J216" i="6"/>
  <c r="BE216" i="6" s="1"/>
  <c r="BI215" i="6"/>
  <c r="BH215" i="6"/>
  <c r="BG215" i="6"/>
  <c r="BF215" i="6"/>
  <c r="T215" i="6"/>
  <c r="R215" i="6"/>
  <c r="P215" i="6"/>
  <c r="BK215" i="6"/>
  <c r="J215" i="6"/>
  <c r="BE215" i="6"/>
  <c r="BI214" i="6"/>
  <c r="BH214" i="6"/>
  <c r="BG214" i="6"/>
  <c r="BF214" i="6"/>
  <c r="T214" i="6"/>
  <c r="R214" i="6"/>
  <c r="P214" i="6"/>
  <c r="BK214" i="6"/>
  <c r="J214" i="6"/>
  <c r="BE214" i="6"/>
  <c r="BI213" i="6"/>
  <c r="BH213" i="6"/>
  <c r="BG213" i="6"/>
  <c r="BF213" i="6"/>
  <c r="T213" i="6"/>
  <c r="R213" i="6"/>
  <c r="P213" i="6"/>
  <c r="BK213" i="6"/>
  <c r="J213" i="6"/>
  <c r="BE213" i="6" s="1"/>
  <c r="BI212" i="6"/>
  <c r="BH212" i="6"/>
  <c r="BG212" i="6"/>
  <c r="BF212" i="6"/>
  <c r="T212" i="6"/>
  <c r="R212" i="6"/>
  <c r="P212" i="6"/>
  <c r="BK212" i="6"/>
  <c r="J212" i="6"/>
  <c r="BE212" i="6" s="1"/>
  <c r="BI211" i="6"/>
  <c r="BH211" i="6"/>
  <c r="BG211" i="6"/>
  <c r="BF211" i="6"/>
  <c r="T211" i="6"/>
  <c r="R211" i="6"/>
  <c r="P211" i="6"/>
  <c r="BK211" i="6"/>
  <c r="J211" i="6"/>
  <c r="BE211" i="6"/>
  <c r="BI210" i="6"/>
  <c r="BH210" i="6"/>
  <c r="BG210" i="6"/>
  <c r="BF210" i="6"/>
  <c r="T210" i="6"/>
  <c r="R210" i="6"/>
  <c r="P210" i="6"/>
  <c r="BK210" i="6"/>
  <c r="J210" i="6"/>
  <c r="BE210" i="6"/>
  <c r="BI209" i="6"/>
  <c r="BH209" i="6"/>
  <c r="BG209" i="6"/>
  <c r="BF209" i="6"/>
  <c r="T209" i="6"/>
  <c r="R209" i="6"/>
  <c r="P209" i="6"/>
  <c r="BK209" i="6"/>
  <c r="J209" i="6"/>
  <c r="BE209" i="6" s="1"/>
  <c r="BI208" i="6"/>
  <c r="BH208" i="6"/>
  <c r="BG208" i="6"/>
  <c r="BF208" i="6"/>
  <c r="T208" i="6"/>
  <c r="R208" i="6"/>
  <c r="P208" i="6"/>
  <c r="BK208" i="6"/>
  <c r="J208" i="6"/>
  <c r="BE208" i="6" s="1"/>
  <c r="BI207" i="6"/>
  <c r="BH207" i="6"/>
  <c r="BG207" i="6"/>
  <c r="BF207" i="6"/>
  <c r="T207" i="6"/>
  <c r="R207" i="6"/>
  <c r="P207" i="6"/>
  <c r="BK207" i="6"/>
  <c r="J207" i="6"/>
  <c r="BE207" i="6"/>
  <c r="BI206" i="6"/>
  <c r="BH206" i="6"/>
  <c r="BG206" i="6"/>
  <c r="BF206" i="6"/>
  <c r="T206" i="6"/>
  <c r="R206" i="6"/>
  <c r="P206" i="6"/>
  <c r="BK206" i="6"/>
  <c r="J206" i="6"/>
  <c r="BE206" i="6"/>
  <c r="BI205" i="6"/>
  <c r="BH205" i="6"/>
  <c r="BG205" i="6"/>
  <c r="BF205" i="6"/>
  <c r="T205" i="6"/>
  <c r="R205" i="6"/>
  <c r="P205" i="6"/>
  <c r="BK205" i="6"/>
  <c r="J205" i="6"/>
  <c r="BE205" i="6" s="1"/>
  <c r="BI204" i="6"/>
  <c r="BH204" i="6"/>
  <c r="BG204" i="6"/>
  <c r="BF204" i="6"/>
  <c r="T204" i="6"/>
  <c r="R204" i="6"/>
  <c r="P204" i="6"/>
  <c r="BK204" i="6"/>
  <c r="J204" i="6"/>
  <c r="BE204" i="6" s="1"/>
  <c r="BI203" i="6"/>
  <c r="BH203" i="6"/>
  <c r="BG203" i="6"/>
  <c r="BF203" i="6"/>
  <c r="T203" i="6"/>
  <c r="R203" i="6"/>
  <c r="P203" i="6"/>
  <c r="BK203" i="6"/>
  <c r="J203" i="6"/>
  <c r="BE203" i="6"/>
  <c r="BI202" i="6"/>
  <c r="BH202" i="6"/>
  <c r="BG202" i="6"/>
  <c r="BF202" i="6"/>
  <c r="T202" i="6"/>
  <c r="R202" i="6"/>
  <c r="P202" i="6"/>
  <c r="BK202" i="6"/>
  <c r="J202" i="6"/>
  <c r="BE202" i="6"/>
  <c r="BI201" i="6"/>
  <c r="BH201" i="6"/>
  <c r="BG201" i="6"/>
  <c r="BF201" i="6"/>
  <c r="T201" i="6"/>
  <c r="R201" i="6"/>
  <c r="P201" i="6"/>
  <c r="BK201" i="6"/>
  <c r="J201" i="6"/>
  <c r="BE201" i="6" s="1"/>
  <c r="BI200" i="6"/>
  <c r="BH200" i="6"/>
  <c r="BG200" i="6"/>
  <c r="BF200" i="6"/>
  <c r="T200" i="6"/>
  <c r="R200" i="6"/>
  <c r="P200" i="6"/>
  <c r="P197" i="6" s="1"/>
  <c r="BK200" i="6"/>
  <c r="J200" i="6"/>
  <c r="BE200" i="6" s="1"/>
  <c r="BI199" i="6"/>
  <c r="BH199" i="6"/>
  <c r="BG199" i="6"/>
  <c r="BF199" i="6"/>
  <c r="T199" i="6"/>
  <c r="R199" i="6"/>
  <c r="P199" i="6"/>
  <c r="BK199" i="6"/>
  <c r="J199" i="6"/>
  <c r="BE199" i="6"/>
  <c r="BI198" i="6"/>
  <c r="BH198" i="6"/>
  <c r="BG198" i="6"/>
  <c r="BF198" i="6"/>
  <c r="T198" i="6"/>
  <c r="R198" i="6"/>
  <c r="P198" i="6"/>
  <c r="BK198" i="6"/>
  <c r="J198" i="6"/>
  <c r="BE198" i="6" s="1"/>
  <c r="BI196" i="6"/>
  <c r="BH196" i="6"/>
  <c r="BG196" i="6"/>
  <c r="BF196" i="6"/>
  <c r="T196" i="6"/>
  <c r="T195" i="6" s="1"/>
  <c r="R196" i="6"/>
  <c r="R195" i="6"/>
  <c r="P196" i="6"/>
  <c r="P195" i="6"/>
  <c r="BK196" i="6"/>
  <c r="BK195" i="6" s="1"/>
  <c r="J195" i="6" s="1"/>
  <c r="J76" i="6" s="1"/>
  <c r="J196" i="6"/>
  <c r="BE196" i="6" s="1"/>
  <c r="BI194" i="6"/>
  <c r="BH194" i="6"/>
  <c r="BG194" i="6"/>
  <c r="BF194" i="6"/>
  <c r="T194" i="6"/>
  <c r="R194" i="6"/>
  <c r="P194" i="6"/>
  <c r="BK194" i="6"/>
  <c r="J194" i="6"/>
  <c r="BE194" i="6"/>
  <c r="BI193" i="6"/>
  <c r="BH193" i="6"/>
  <c r="BG193" i="6"/>
  <c r="BF193" i="6"/>
  <c r="T193" i="6"/>
  <c r="R193" i="6"/>
  <c r="P193" i="6"/>
  <c r="BK193" i="6"/>
  <c r="J193" i="6"/>
  <c r="BE193" i="6" s="1"/>
  <c r="BI192" i="6"/>
  <c r="BH192" i="6"/>
  <c r="BG192" i="6"/>
  <c r="BF192" i="6"/>
  <c r="T192" i="6"/>
  <c r="R192" i="6"/>
  <c r="P192" i="6"/>
  <c r="BK192" i="6"/>
  <c r="J192" i="6"/>
  <c r="BE192" i="6" s="1"/>
  <c r="BI191" i="6"/>
  <c r="BH191" i="6"/>
  <c r="BG191" i="6"/>
  <c r="BF191" i="6"/>
  <c r="T191" i="6"/>
  <c r="R191" i="6"/>
  <c r="P191" i="6"/>
  <c r="BK191" i="6"/>
  <c r="J191" i="6"/>
  <c r="BE191" i="6"/>
  <c r="BI190" i="6"/>
  <c r="BH190" i="6"/>
  <c r="BG190" i="6"/>
  <c r="BF190" i="6"/>
  <c r="T190" i="6"/>
  <c r="R190" i="6"/>
  <c r="P190" i="6"/>
  <c r="BK190" i="6"/>
  <c r="J190" i="6"/>
  <c r="BE190" i="6"/>
  <c r="BI189" i="6"/>
  <c r="BH189" i="6"/>
  <c r="BG189" i="6"/>
  <c r="BF189" i="6"/>
  <c r="T189" i="6"/>
  <c r="R189" i="6"/>
  <c r="P189" i="6"/>
  <c r="BK189" i="6"/>
  <c r="J189" i="6"/>
  <c r="BE189" i="6" s="1"/>
  <c r="BI188" i="6"/>
  <c r="BH188" i="6"/>
  <c r="BG188" i="6"/>
  <c r="BF188" i="6"/>
  <c r="T188" i="6"/>
  <c r="R188" i="6"/>
  <c r="P188" i="6"/>
  <c r="P185" i="6" s="1"/>
  <c r="BK188" i="6"/>
  <c r="J188" i="6"/>
  <c r="BE188" i="6" s="1"/>
  <c r="BI187" i="6"/>
  <c r="BH187" i="6"/>
  <c r="BG187" i="6"/>
  <c r="BF187" i="6"/>
  <c r="T187" i="6"/>
  <c r="R187" i="6"/>
  <c r="P187" i="6"/>
  <c r="BK187" i="6"/>
  <c r="J187" i="6"/>
  <c r="BE187" i="6"/>
  <c r="BI186" i="6"/>
  <c r="BH186" i="6"/>
  <c r="BG186" i="6"/>
  <c r="BF186" i="6"/>
  <c r="T186" i="6"/>
  <c r="T185" i="6" s="1"/>
  <c r="R186" i="6"/>
  <c r="P186" i="6"/>
  <c r="BK186" i="6"/>
  <c r="J186" i="6"/>
  <c r="BE186" i="6" s="1"/>
  <c r="BI184" i="6"/>
  <c r="BH184" i="6"/>
  <c r="BG184" i="6"/>
  <c r="BF184" i="6"/>
  <c r="T184" i="6"/>
  <c r="R184" i="6"/>
  <c r="P184" i="6"/>
  <c r="BK184" i="6"/>
  <c r="J184" i="6"/>
  <c r="BE184" i="6"/>
  <c r="BI183" i="6"/>
  <c r="BH183" i="6"/>
  <c r="BG183" i="6"/>
  <c r="BF183" i="6"/>
  <c r="T183" i="6"/>
  <c r="R183" i="6"/>
  <c r="P183" i="6"/>
  <c r="BK183" i="6"/>
  <c r="J183" i="6"/>
  <c r="BE183" i="6" s="1"/>
  <c r="BI182" i="6"/>
  <c r="BH182" i="6"/>
  <c r="BG182" i="6"/>
  <c r="BF182" i="6"/>
  <c r="T182" i="6"/>
  <c r="R182" i="6"/>
  <c r="P182" i="6"/>
  <c r="BK182" i="6"/>
  <c r="J182" i="6"/>
  <c r="BE182" i="6" s="1"/>
  <c r="BI181" i="6"/>
  <c r="BH181" i="6"/>
  <c r="BG181" i="6"/>
  <c r="BF181" i="6"/>
  <c r="T181" i="6"/>
  <c r="R181" i="6"/>
  <c r="P181" i="6"/>
  <c r="BK181" i="6"/>
  <c r="J181" i="6"/>
  <c r="BE181" i="6"/>
  <c r="BI180" i="6"/>
  <c r="BH180" i="6"/>
  <c r="BG180" i="6"/>
  <c r="BF180" i="6"/>
  <c r="T180" i="6"/>
  <c r="R180" i="6"/>
  <c r="P180" i="6"/>
  <c r="BK180" i="6"/>
  <c r="J180" i="6"/>
  <c r="BE180" i="6"/>
  <c r="BI179" i="6"/>
  <c r="BH179" i="6"/>
  <c r="BG179" i="6"/>
  <c r="BF179" i="6"/>
  <c r="T179" i="6"/>
  <c r="R179" i="6"/>
  <c r="P179" i="6"/>
  <c r="BK179" i="6"/>
  <c r="J179" i="6"/>
  <c r="BE179" i="6" s="1"/>
  <c r="BI178" i="6"/>
  <c r="BH178" i="6"/>
  <c r="BG178" i="6"/>
  <c r="BF178" i="6"/>
  <c r="T178" i="6"/>
  <c r="R178" i="6"/>
  <c r="R174" i="6" s="1"/>
  <c r="P178" i="6"/>
  <c r="BK178" i="6"/>
  <c r="J178" i="6"/>
  <c r="BE178" i="6" s="1"/>
  <c r="BI177" i="6"/>
  <c r="BH177" i="6"/>
  <c r="BG177" i="6"/>
  <c r="BF177" i="6"/>
  <c r="T177" i="6"/>
  <c r="R177" i="6"/>
  <c r="P177" i="6"/>
  <c r="BK177" i="6"/>
  <c r="J177" i="6"/>
  <c r="BE177" i="6"/>
  <c r="BI176" i="6"/>
  <c r="BH176" i="6"/>
  <c r="BG176" i="6"/>
  <c r="BF176" i="6"/>
  <c r="T176" i="6"/>
  <c r="R176" i="6"/>
  <c r="P176" i="6"/>
  <c r="BK176" i="6"/>
  <c r="J176" i="6"/>
  <c r="BE176" i="6"/>
  <c r="BI175" i="6"/>
  <c r="BH175" i="6"/>
  <c r="BG175" i="6"/>
  <c r="BF175" i="6"/>
  <c r="T175" i="6"/>
  <c r="R175" i="6"/>
  <c r="P175" i="6"/>
  <c r="BK175" i="6"/>
  <c r="J175" i="6"/>
  <c r="BE175" i="6"/>
  <c r="BI173" i="6"/>
  <c r="BH173" i="6"/>
  <c r="BG173" i="6"/>
  <c r="BF173" i="6"/>
  <c r="T173" i="6"/>
  <c r="R173" i="6"/>
  <c r="P173" i="6"/>
  <c r="BK173" i="6"/>
  <c r="BK171" i="6" s="1"/>
  <c r="J171" i="6" s="1"/>
  <c r="J73" i="6" s="1"/>
  <c r="J173" i="6"/>
  <c r="BE173" i="6" s="1"/>
  <c r="BI172" i="6"/>
  <c r="BH172" i="6"/>
  <c r="BG172" i="6"/>
  <c r="BF172" i="6"/>
  <c r="T172" i="6"/>
  <c r="T171" i="6"/>
  <c r="R172" i="6"/>
  <c r="R171" i="6" s="1"/>
  <c r="P172" i="6"/>
  <c r="P171" i="6" s="1"/>
  <c r="BK172" i="6"/>
  <c r="J172" i="6"/>
  <c r="BE172" i="6"/>
  <c r="BI170" i="6"/>
  <c r="BH170" i="6"/>
  <c r="BG170" i="6"/>
  <c r="BF170" i="6"/>
  <c r="T170" i="6"/>
  <c r="R170" i="6"/>
  <c r="P170" i="6"/>
  <c r="BK170" i="6"/>
  <c r="J170" i="6"/>
  <c r="BE170" i="6" s="1"/>
  <c r="BI169" i="6"/>
  <c r="BH169" i="6"/>
  <c r="BG169" i="6"/>
  <c r="BF169" i="6"/>
  <c r="T169" i="6"/>
  <c r="R169" i="6"/>
  <c r="P169" i="6"/>
  <c r="BK169" i="6"/>
  <c r="J169" i="6"/>
  <c r="BE169" i="6"/>
  <c r="BI168" i="6"/>
  <c r="BH168" i="6"/>
  <c r="BG168" i="6"/>
  <c r="BF168" i="6"/>
  <c r="T168" i="6"/>
  <c r="R168" i="6"/>
  <c r="P168" i="6"/>
  <c r="BK168" i="6"/>
  <c r="J168" i="6"/>
  <c r="BE168" i="6"/>
  <c r="BI167" i="6"/>
  <c r="BH167" i="6"/>
  <c r="BG167" i="6"/>
  <c r="BF167" i="6"/>
  <c r="T167" i="6"/>
  <c r="R167" i="6"/>
  <c r="P167" i="6"/>
  <c r="BK167" i="6"/>
  <c r="BK164" i="6" s="1"/>
  <c r="J164" i="6" s="1"/>
  <c r="J72" i="6" s="1"/>
  <c r="J167" i="6"/>
  <c r="BE167" i="6" s="1"/>
  <c r="BI166" i="6"/>
  <c r="BH166" i="6"/>
  <c r="BG166" i="6"/>
  <c r="BF166" i="6"/>
  <c r="T166" i="6"/>
  <c r="R166" i="6"/>
  <c r="P166" i="6"/>
  <c r="P164" i="6" s="1"/>
  <c r="BK166" i="6"/>
  <c r="J166" i="6"/>
  <c r="BE166" i="6" s="1"/>
  <c r="BI165" i="6"/>
  <c r="BH165" i="6"/>
  <c r="BG165" i="6"/>
  <c r="BF165" i="6"/>
  <c r="T165" i="6"/>
  <c r="R165" i="6"/>
  <c r="P165" i="6"/>
  <c r="BK165" i="6"/>
  <c r="J165" i="6"/>
  <c r="BE165" i="6"/>
  <c r="BI163" i="6"/>
  <c r="BH163" i="6"/>
  <c r="BG163" i="6"/>
  <c r="BF163" i="6"/>
  <c r="T163" i="6"/>
  <c r="R163" i="6"/>
  <c r="P163" i="6"/>
  <c r="BK163" i="6"/>
  <c r="J163" i="6"/>
  <c r="BE163" i="6"/>
  <c r="BI162" i="6"/>
  <c r="BH162" i="6"/>
  <c r="BG162" i="6"/>
  <c r="BF162" i="6"/>
  <c r="T162" i="6"/>
  <c r="R162" i="6"/>
  <c r="P162" i="6"/>
  <c r="BK162" i="6"/>
  <c r="J162" i="6"/>
  <c r="BE162" i="6"/>
  <c r="BI161" i="6"/>
  <c r="BH161" i="6"/>
  <c r="BG161" i="6"/>
  <c r="BF161" i="6"/>
  <c r="T161" i="6"/>
  <c r="R161" i="6"/>
  <c r="P161" i="6"/>
  <c r="BK161" i="6"/>
  <c r="J161" i="6"/>
  <c r="BE161" i="6" s="1"/>
  <c r="BI160" i="6"/>
  <c r="BH160" i="6"/>
  <c r="BG160" i="6"/>
  <c r="BF160" i="6"/>
  <c r="T160" i="6"/>
  <c r="R160" i="6"/>
  <c r="P160" i="6"/>
  <c r="BK160" i="6"/>
  <c r="J160" i="6"/>
  <c r="BE160" i="6" s="1"/>
  <c r="BI159" i="6"/>
  <c r="BH159" i="6"/>
  <c r="BG159" i="6"/>
  <c r="BF159" i="6"/>
  <c r="T159" i="6"/>
  <c r="T155" i="6" s="1"/>
  <c r="R159" i="6"/>
  <c r="P159" i="6"/>
  <c r="BK159" i="6"/>
  <c r="J159" i="6"/>
  <c r="BE159" i="6"/>
  <c r="BI158" i="6"/>
  <c r="BH158" i="6"/>
  <c r="BG158" i="6"/>
  <c r="BF158" i="6"/>
  <c r="T158" i="6"/>
  <c r="R158" i="6"/>
  <c r="P158" i="6"/>
  <c r="BK158" i="6"/>
  <c r="J158" i="6"/>
  <c r="BE158" i="6"/>
  <c r="BI157" i="6"/>
  <c r="BH157" i="6"/>
  <c r="BG157" i="6"/>
  <c r="BF157" i="6"/>
  <c r="T157" i="6"/>
  <c r="R157" i="6"/>
  <c r="R155" i="6" s="1"/>
  <c r="P157" i="6"/>
  <c r="P155" i="6" s="1"/>
  <c r="BK157" i="6"/>
  <c r="J157" i="6"/>
  <c r="BE157" i="6" s="1"/>
  <c r="BI156" i="6"/>
  <c r="BH156" i="6"/>
  <c r="BG156" i="6"/>
  <c r="BF156" i="6"/>
  <c r="T156" i="6"/>
  <c r="R156" i="6"/>
  <c r="P156" i="6"/>
  <c r="BK156" i="6"/>
  <c r="BK155" i="6" s="1"/>
  <c r="J156" i="6"/>
  <c r="BE156" i="6"/>
  <c r="BI153" i="6"/>
  <c r="BH153" i="6"/>
  <c r="BG153" i="6"/>
  <c r="BF153" i="6"/>
  <c r="T153" i="6"/>
  <c r="T152" i="6"/>
  <c r="R153" i="6"/>
  <c r="R152" i="6"/>
  <c r="P153" i="6"/>
  <c r="P152" i="6" s="1"/>
  <c r="BK153" i="6"/>
  <c r="BK152" i="6" s="1"/>
  <c r="J152" i="6" s="1"/>
  <c r="J69" i="6" s="1"/>
  <c r="J153" i="6"/>
  <c r="BE153" i="6"/>
  <c r="BI151" i="6"/>
  <c r="BH151" i="6"/>
  <c r="BG151" i="6"/>
  <c r="BF151" i="6"/>
  <c r="T151" i="6"/>
  <c r="R151" i="6"/>
  <c r="P151" i="6"/>
  <c r="BK151" i="6"/>
  <c r="J151" i="6"/>
  <c r="BE151" i="6" s="1"/>
  <c r="BI150" i="6"/>
  <c r="BH150" i="6"/>
  <c r="BG150" i="6"/>
  <c r="BF150" i="6"/>
  <c r="T150" i="6"/>
  <c r="R150" i="6"/>
  <c r="P150" i="6"/>
  <c r="BK150" i="6"/>
  <c r="J150" i="6"/>
  <c r="BE150" i="6" s="1"/>
  <c r="BI149" i="6"/>
  <c r="BH149" i="6"/>
  <c r="BG149" i="6"/>
  <c r="BF149" i="6"/>
  <c r="T149" i="6"/>
  <c r="R149" i="6"/>
  <c r="P149" i="6"/>
  <c r="BK149" i="6"/>
  <c r="J149" i="6"/>
  <c r="BE149" i="6"/>
  <c r="BI148" i="6"/>
  <c r="BH148" i="6"/>
  <c r="BG148" i="6"/>
  <c r="BF148" i="6"/>
  <c r="T148" i="6"/>
  <c r="R148" i="6"/>
  <c r="P148" i="6"/>
  <c r="BK148" i="6"/>
  <c r="J148" i="6"/>
  <c r="BE148" i="6"/>
  <c r="BI147" i="6"/>
  <c r="BH147" i="6"/>
  <c r="BG147" i="6"/>
  <c r="BF147" i="6"/>
  <c r="T147" i="6"/>
  <c r="R147" i="6"/>
  <c r="P147" i="6"/>
  <c r="BK147" i="6"/>
  <c r="J147" i="6"/>
  <c r="BE147" i="6" s="1"/>
  <c r="BI146" i="6"/>
  <c r="BH146" i="6"/>
  <c r="BG146" i="6"/>
  <c r="BF146" i="6"/>
  <c r="T146" i="6"/>
  <c r="R146" i="6"/>
  <c r="P146" i="6"/>
  <c r="BK146" i="6"/>
  <c r="J146" i="6"/>
  <c r="BE146" i="6" s="1"/>
  <c r="BI145" i="6"/>
  <c r="BH145" i="6"/>
  <c r="BG145" i="6"/>
  <c r="BF145" i="6"/>
  <c r="T145" i="6"/>
  <c r="R145" i="6"/>
  <c r="P145" i="6"/>
  <c r="BK145" i="6"/>
  <c r="J145" i="6"/>
  <c r="BE145" i="6"/>
  <c r="BI144" i="6"/>
  <c r="BH144" i="6"/>
  <c r="BG144" i="6"/>
  <c r="BF144" i="6"/>
  <c r="T144" i="6"/>
  <c r="R144" i="6"/>
  <c r="P144" i="6"/>
  <c r="BK144" i="6"/>
  <c r="J144" i="6"/>
  <c r="BE144" i="6"/>
  <c r="BI143" i="6"/>
  <c r="BH143" i="6"/>
  <c r="BG143" i="6"/>
  <c r="BF143" i="6"/>
  <c r="T143" i="6"/>
  <c r="R143" i="6"/>
  <c r="P143" i="6"/>
  <c r="BK143" i="6"/>
  <c r="BK140" i="6" s="1"/>
  <c r="J140" i="6" s="1"/>
  <c r="J68" i="6" s="1"/>
  <c r="J143" i="6"/>
  <c r="BE143" i="6" s="1"/>
  <c r="BI142" i="6"/>
  <c r="BH142" i="6"/>
  <c r="BG142" i="6"/>
  <c r="BF142" i="6"/>
  <c r="T142" i="6"/>
  <c r="R142" i="6"/>
  <c r="P142" i="6"/>
  <c r="P140" i="6" s="1"/>
  <c r="BK142" i="6"/>
  <c r="J142" i="6"/>
  <c r="BE142" i="6" s="1"/>
  <c r="BI141" i="6"/>
  <c r="BH141" i="6"/>
  <c r="BG141" i="6"/>
  <c r="BF141" i="6"/>
  <c r="T141" i="6"/>
  <c r="R141" i="6"/>
  <c r="P141" i="6"/>
  <c r="BK141" i="6"/>
  <c r="J141" i="6"/>
  <c r="BE141" i="6"/>
  <c r="BI139" i="6"/>
  <c r="BH139" i="6"/>
  <c r="BG139" i="6"/>
  <c r="BF139" i="6"/>
  <c r="T139" i="6"/>
  <c r="R139" i="6"/>
  <c r="P139" i="6"/>
  <c r="BK139" i="6"/>
  <c r="J139" i="6"/>
  <c r="BE139" i="6"/>
  <c r="BI138" i="6"/>
  <c r="BH138" i="6"/>
  <c r="BG138" i="6"/>
  <c r="BF138" i="6"/>
  <c r="T138" i="6"/>
  <c r="R138" i="6"/>
  <c r="P138" i="6"/>
  <c r="BK138" i="6"/>
  <c r="J138" i="6"/>
  <c r="BE138" i="6" s="1"/>
  <c r="BI137" i="6"/>
  <c r="BH137" i="6"/>
  <c r="BG137" i="6"/>
  <c r="BF137" i="6"/>
  <c r="T137" i="6"/>
  <c r="R137" i="6"/>
  <c r="P137" i="6"/>
  <c r="BK137" i="6"/>
  <c r="J137" i="6"/>
  <c r="BE137" i="6" s="1"/>
  <c r="BI136" i="6"/>
  <c r="BH136" i="6"/>
  <c r="BG136" i="6"/>
  <c r="BF136" i="6"/>
  <c r="T136" i="6"/>
  <c r="R136" i="6"/>
  <c r="P136" i="6"/>
  <c r="BK136" i="6"/>
  <c r="J136" i="6"/>
  <c r="BE136" i="6" s="1"/>
  <c r="BI135" i="6"/>
  <c r="BH135" i="6"/>
  <c r="BG135" i="6"/>
  <c r="BF135" i="6"/>
  <c r="T135" i="6"/>
  <c r="R135" i="6"/>
  <c r="P135" i="6"/>
  <c r="BK135" i="6"/>
  <c r="J135" i="6"/>
  <c r="BE135" i="6"/>
  <c r="BI134" i="6"/>
  <c r="BH134" i="6"/>
  <c r="BG134" i="6"/>
  <c r="BF134" i="6"/>
  <c r="T134" i="6"/>
  <c r="R134" i="6"/>
  <c r="P134" i="6"/>
  <c r="BK134" i="6"/>
  <c r="J134" i="6"/>
  <c r="BE134" i="6"/>
  <c r="BI133" i="6"/>
  <c r="BH133" i="6"/>
  <c r="BG133" i="6"/>
  <c r="BF133" i="6"/>
  <c r="T133" i="6"/>
  <c r="R133" i="6"/>
  <c r="P133" i="6"/>
  <c r="BK133" i="6"/>
  <c r="J133" i="6"/>
  <c r="BE133" i="6" s="1"/>
  <c r="BI132" i="6"/>
  <c r="BH132" i="6"/>
  <c r="BG132" i="6"/>
  <c r="BF132" i="6"/>
  <c r="T132" i="6"/>
  <c r="R132" i="6"/>
  <c r="P132" i="6"/>
  <c r="BK132" i="6"/>
  <c r="J132" i="6"/>
  <c r="BE132" i="6" s="1"/>
  <c r="BI131" i="6"/>
  <c r="BH131" i="6"/>
  <c r="BG131" i="6"/>
  <c r="BF131" i="6"/>
  <c r="T131" i="6"/>
  <c r="R131" i="6"/>
  <c r="P131" i="6"/>
  <c r="BK131" i="6"/>
  <c r="J131" i="6"/>
  <c r="BE131" i="6"/>
  <c r="BI130" i="6"/>
  <c r="BH130" i="6"/>
  <c r="BG130" i="6"/>
  <c r="BF130" i="6"/>
  <c r="T130" i="6"/>
  <c r="R130" i="6"/>
  <c r="P130" i="6"/>
  <c r="BK130" i="6"/>
  <c r="J130" i="6"/>
  <c r="BE130" i="6"/>
  <c r="BI129" i="6"/>
  <c r="BH129" i="6"/>
  <c r="BG129" i="6"/>
  <c r="BF129" i="6"/>
  <c r="T129" i="6"/>
  <c r="R129" i="6"/>
  <c r="P129" i="6"/>
  <c r="BK129" i="6"/>
  <c r="J129" i="6"/>
  <c r="BE129" i="6" s="1"/>
  <c r="BI128" i="6"/>
  <c r="BH128" i="6"/>
  <c r="BG128" i="6"/>
  <c r="BF128" i="6"/>
  <c r="T128" i="6"/>
  <c r="R128" i="6"/>
  <c r="P128" i="6"/>
  <c r="BK128" i="6"/>
  <c r="J128" i="6"/>
  <c r="BE128" i="6" s="1"/>
  <c r="BI127" i="6"/>
  <c r="BH127" i="6"/>
  <c r="BG127" i="6"/>
  <c r="BF127" i="6"/>
  <c r="T127" i="6"/>
  <c r="R127" i="6"/>
  <c r="P127" i="6"/>
  <c r="BK127" i="6"/>
  <c r="J127" i="6"/>
  <c r="BE127" i="6"/>
  <c r="BI126" i="6"/>
  <c r="BH126" i="6"/>
  <c r="BG126" i="6"/>
  <c r="BF126" i="6"/>
  <c r="T126" i="6"/>
  <c r="R126" i="6"/>
  <c r="P126" i="6"/>
  <c r="BK126" i="6"/>
  <c r="J126" i="6"/>
  <c r="BE126" i="6" s="1"/>
  <c r="BI125" i="6"/>
  <c r="BH125" i="6"/>
  <c r="BG125" i="6"/>
  <c r="BF125" i="6"/>
  <c r="T125" i="6"/>
  <c r="R125" i="6"/>
  <c r="P125" i="6"/>
  <c r="BK125" i="6"/>
  <c r="J125" i="6"/>
  <c r="BE125" i="6" s="1"/>
  <c r="BI124" i="6"/>
  <c r="BH124" i="6"/>
  <c r="BG124" i="6"/>
  <c r="BF124" i="6"/>
  <c r="T124" i="6"/>
  <c r="R124" i="6"/>
  <c r="P124" i="6"/>
  <c r="BK124" i="6"/>
  <c r="J124" i="6"/>
  <c r="BE124" i="6" s="1"/>
  <c r="BI123" i="6"/>
  <c r="BH123" i="6"/>
  <c r="BG123" i="6"/>
  <c r="BF123" i="6"/>
  <c r="T123" i="6"/>
  <c r="R123" i="6"/>
  <c r="P123" i="6"/>
  <c r="BK123" i="6"/>
  <c r="J123" i="6"/>
  <c r="BE123" i="6"/>
  <c r="BI122" i="6"/>
  <c r="BH122" i="6"/>
  <c r="BG122" i="6"/>
  <c r="BF122" i="6"/>
  <c r="T122" i="6"/>
  <c r="R122" i="6"/>
  <c r="P122" i="6"/>
  <c r="BK122" i="6"/>
  <c r="J122" i="6"/>
  <c r="BE122" i="6" s="1"/>
  <c r="BI121" i="6"/>
  <c r="BH121" i="6"/>
  <c r="BG121" i="6"/>
  <c r="BF121" i="6"/>
  <c r="T121" i="6"/>
  <c r="R121" i="6"/>
  <c r="P121" i="6"/>
  <c r="BK121" i="6"/>
  <c r="J121" i="6"/>
  <c r="BE121" i="6" s="1"/>
  <c r="BI120" i="6"/>
  <c r="BH120" i="6"/>
  <c r="BG120" i="6"/>
  <c r="BF120" i="6"/>
  <c r="T120" i="6"/>
  <c r="R120" i="6"/>
  <c r="P120" i="6"/>
  <c r="BK120" i="6"/>
  <c r="J120" i="6"/>
  <c r="BE120" i="6" s="1"/>
  <c r="BI119" i="6"/>
  <c r="BH119" i="6"/>
  <c r="BG119" i="6"/>
  <c r="BF119" i="6"/>
  <c r="T119" i="6"/>
  <c r="R119" i="6"/>
  <c r="P119" i="6"/>
  <c r="BK119" i="6"/>
  <c r="BK118" i="6"/>
  <c r="J118" i="6" s="1"/>
  <c r="J67" i="6" s="1"/>
  <c r="J119" i="6"/>
  <c r="BE119" i="6"/>
  <c r="BI117" i="6"/>
  <c r="BH117" i="6"/>
  <c r="BG117" i="6"/>
  <c r="BF117" i="6"/>
  <c r="T117" i="6"/>
  <c r="T116" i="6" s="1"/>
  <c r="R117" i="6"/>
  <c r="R116" i="6" s="1"/>
  <c r="P117" i="6"/>
  <c r="P116" i="6"/>
  <c r="BK117" i="6"/>
  <c r="BK116" i="6"/>
  <c r="J116" i="6" s="1"/>
  <c r="J66" i="6" s="1"/>
  <c r="J117" i="6"/>
  <c r="BE117" i="6"/>
  <c r="BI115" i="6"/>
  <c r="BH115" i="6"/>
  <c r="BG115" i="6"/>
  <c r="BF115" i="6"/>
  <c r="T115" i="6"/>
  <c r="R115" i="6"/>
  <c r="P115" i="6"/>
  <c r="BK115" i="6"/>
  <c r="J115" i="6"/>
  <c r="BE115" i="6"/>
  <c r="BI114" i="6"/>
  <c r="BH114" i="6"/>
  <c r="BG114" i="6"/>
  <c r="BF114" i="6"/>
  <c r="T114" i="6"/>
  <c r="R114" i="6"/>
  <c r="P114" i="6"/>
  <c r="BK114" i="6"/>
  <c r="BK111" i="6" s="1"/>
  <c r="J111" i="6" s="1"/>
  <c r="J65" i="6" s="1"/>
  <c r="J114" i="6"/>
  <c r="BE114" i="6" s="1"/>
  <c r="BI113" i="6"/>
  <c r="BH113" i="6"/>
  <c r="BG113" i="6"/>
  <c r="BF113" i="6"/>
  <c r="T113" i="6"/>
  <c r="R113" i="6"/>
  <c r="R111" i="6" s="1"/>
  <c r="P113" i="6"/>
  <c r="BK113" i="6"/>
  <c r="J113" i="6"/>
  <c r="BE113" i="6" s="1"/>
  <c r="BI112" i="6"/>
  <c r="BH112" i="6"/>
  <c r="BG112" i="6"/>
  <c r="BF112" i="6"/>
  <c r="T112" i="6"/>
  <c r="R112" i="6"/>
  <c r="P112" i="6"/>
  <c r="BK112" i="6"/>
  <c r="BK110" i="6"/>
  <c r="J110" i="6" s="1"/>
  <c r="J64" i="6" s="1"/>
  <c r="J112" i="6"/>
  <c r="BE112" i="6"/>
  <c r="J106" i="6"/>
  <c r="F103" i="6"/>
  <c r="E101" i="6"/>
  <c r="J59" i="6"/>
  <c r="F56" i="6"/>
  <c r="E54" i="6"/>
  <c r="J23" i="6"/>
  <c r="E23" i="6"/>
  <c r="J105" i="6" s="1"/>
  <c r="J58" i="6"/>
  <c r="J22" i="6"/>
  <c r="J20" i="6"/>
  <c r="E20" i="6"/>
  <c r="J19" i="6"/>
  <c r="J17" i="6"/>
  <c r="E17" i="6"/>
  <c r="F105" i="6" s="1"/>
  <c r="F58" i="6"/>
  <c r="J16" i="6"/>
  <c r="J14" i="6"/>
  <c r="J103" i="6"/>
  <c r="J56" i="6"/>
  <c r="E7" i="6"/>
  <c r="E97" i="6"/>
  <c r="E50" i="6"/>
  <c r="J39" i="5"/>
  <c r="J38" i="5"/>
  <c r="AY60" i="1" s="1"/>
  <c r="J37" i="5"/>
  <c r="AX60" i="1" s="1"/>
  <c r="BI232" i="5"/>
  <c r="BH232" i="5"/>
  <c r="BG232" i="5"/>
  <c r="BF232" i="5"/>
  <c r="T232" i="5"/>
  <c r="R232" i="5"/>
  <c r="P232" i="5"/>
  <c r="BK232" i="5"/>
  <c r="J232" i="5"/>
  <c r="BE232" i="5"/>
  <c r="BI231" i="5"/>
  <c r="BH231" i="5"/>
  <c r="BG231" i="5"/>
  <c r="BF231" i="5"/>
  <c r="T231" i="5"/>
  <c r="R231" i="5"/>
  <c r="P231" i="5"/>
  <c r="BK231" i="5"/>
  <c r="BK227" i="5" s="1"/>
  <c r="J227" i="5" s="1"/>
  <c r="J78" i="5" s="1"/>
  <c r="J231" i="5"/>
  <c r="BE231" i="5"/>
  <c r="BI230" i="5"/>
  <c r="BH230" i="5"/>
  <c r="BG230" i="5"/>
  <c r="BF230" i="5"/>
  <c r="T230" i="5"/>
  <c r="R230" i="5"/>
  <c r="P230" i="5"/>
  <c r="BK230" i="5"/>
  <c r="J230" i="5"/>
  <c r="BE230" i="5" s="1"/>
  <c r="BI229" i="5"/>
  <c r="BH229" i="5"/>
  <c r="BG229" i="5"/>
  <c r="BF229" i="5"/>
  <c r="T229" i="5"/>
  <c r="R229" i="5"/>
  <c r="P229" i="5"/>
  <c r="P227" i="5" s="1"/>
  <c r="BK229" i="5"/>
  <c r="J229" i="5"/>
  <c r="BE229" i="5" s="1"/>
  <c r="BI228" i="5"/>
  <c r="BH228" i="5"/>
  <c r="BG228" i="5"/>
  <c r="BF228" i="5"/>
  <c r="T228" i="5"/>
  <c r="T227" i="5" s="1"/>
  <c r="R228" i="5"/>
  <c r="P228" i="5"/>
  <c r="BK228" i="5"/>
  <c r="J228" i="5"/>
  <c r="BE228" i="5"/>
  <c r="BI226" i="5"/>
  <c r="BH226" i="5"/>
  <c r="BG226" i="5"/>
  <c r="BF226" i="5"/>
  <c r="T226" i="5"/>
  <c r="T225" i="5" s="1"/>
  <c r="R226" i="5"/>
  <c r="R225" i="5" s="1"/>
  <c r="P226" i="5"/>
  <c r="P225" i="5"/>
  <c r="BK226" i="5"/>
  <c r="BK225" i="5"/>
  <c r="J225" i="5"/>
  <c r="J77" i="5" s="1"/>
  <c r="J226" i="5"/>
  <c r="BE226" i="5"/>
  <c r="BI224" i="5"/>
  <c r="BH224" i="5"/>
  <c r="BG224" i="5"/>
  <c r="BF224" i="5"/>
  <c r="T224" i="5"/>
  <c r="R224" i="5"/>
  <c r="P224" i="5"/>
  <c r="BK224" i="5"/>
  <c r="J224" i="5"/>
  <c r="BE224" i="5"/>
  <c r="BI223" i="5"/>
  <c r="BH223" i="5"/>
  <c r="BG223" i="5"/>
  <c r="BF223" i="5"/>
  <c r="T223" i="5"/>
  <c r="R223" i="5"/>
  <c r="P223" i="5"/>
  <c r="BK223" i="5"/>
  <c r="BK219" i="5" s="1"/>
  <c r="J219" i="5" s="1"/>
  <c r="J76" i="5" s="1"/>
  <c r="J223" i="5"/>
  <c r="BE223" i="5"/>
  <c r="BI222" i="5"/>
  <c r="BH222" i="5"/>
  <c r="BG222" i="5"/>
  <c r="BF222" i="5"/>
  <c r="T222" i="5"/>
  <c r="R222" i="5"/>
  <c r="P222" i="5"/>
  <c r="BK222" i="5"/>
  <c r="J222" i="5"/>
  <c r="BE222" i="5" s="1"/>
  <c r="BI221" i="5"/>
  <c r="BH221" i="5"/>
  <c r="BG221" i="5"/>
  <c r="BF221" i="5"/>
  <c r="T221" i="5"/>
  <c r="R221" i="5"/>
  <c r="P221" i="5"/>
  <c r="P219" i="5" s="1"/>
  <c r="BK221" i="5"/>
  <c r="J221" i="5"/>
  <c r="BE221" i="5" s="1"/>
  <c r="BI220" i="5"/>
  <c r="BH220" i="5"/>
  <c r="BG220" i="5"/>
  <c r="BF220" i="5"/>
  <c r="T220" i="5"/>
  <c r="T219" i="5" s="1"/>
  <c r="R220" i="5"/>
  <c r="P220" i="5"/>
  <c r="BK220" i="5"/>
  <c r="J220" i="5"/>
  <c r="BE220" i="5"/>
  <c r="BI218" i="5"/>
  <c r="BH218" i="5"/>
  <c r="BG218" i="5"/>
  <c r="BF218" i="5"/>
  <c r="T218" i="5"/>
  <c r="R218" i="5"/>
  <c r="P218" i="5"/>
  <c r="BK218" i="5"/>
  <c r="J218" i="5"/>
  <c r="BE218" i="5"/>
  <c r="BI217" i="5"/>
  <c r="BH217" i="5"/>
  <c r="BG217" i="5"/>
  <c r="BF217" i="5"/>
  <c r="T217" i="5"/>
  <c r="R217" i="5"/>
  <c r="P217" i="5"/>
  <c r="BK217" i="5"/>
  <c r="J217" i="5"/>
  <c r="BE217" i="5"/>
  <c r="BI216" i="5"/>
  <c r="BH216" i="5"/>
  <c r="BG216" i="5"/>
  <c r="BF216" i="5"/>
  <c r="T216" i="5"/>
  <c r="R216" i="5"/>
  <c r="P216" i="5"/>
  <c r="BK216" i="5"/>
  <c r="J216" i="5"/>
  <c r="BE216" i="5" s="1"/>
  <c r="BI215" i="5"/>
  <c r="BH215" i="5"/>
  <c r="BG215" i="5"/>
  <c r="BF215" i="5"/>
  <c r="T215" i="5"/>
  <c r="R215" i="5"/>
  <c r="P215" i="5"/>
  <c r="BK215" i="5"/>
  <c r="J215" i="5"/>
  <c r="BE215" i="5" s="1"/>
  <c r="BI214" i="5"/>
  <c r="BH214" i="5"/>
  <c r="BG214" i="5"/>
  <c r="BF214" i="5"/>
  <c r="T214" i="5"/>
  <c r="R214" i="5"/>
  <c r="P214" i="5"/>
  <c r="BK214" i="5"/>
  <c r="J214" i="5"/>
  <c r="BE214" i="5"/>
  <c r="BI213" i="5"/>
  <c r="BH213" i="5"/>
  <c r="BG213" i="5"/>
  <c r="BF213" i="5"/>
  <c r="T213" i="5"/>
  <c r="R213" i="5"/>
  <c r="P213" i="5"/>
  <c r="BK213" i="5"/>
  <c r="J213" i="5"/>
  <c r="BE213" i="5"/>
  <c r="BI212" i="5"/>
  <c r="BH212" i="5"/>
  <c r="BG212" i="5"/>
  <c r="BF212" i="5"/>
  <c r="T212" i="5"/>
  <c r="R212" i="5"/>
  <c r="P212" i="5"/>
  <c r="BK212" i="5"/>
  <c r="J212" i="5"/>
  <c r="BE212" i="5" s="1"/>
  <c r="BI211" i="5"/>
  <c r="BH211" i="5"/>
  <c r="BG211" i="5"/>
  <c r="BF211" i="5"/>
  <c r="T211" i="5"/>
  <c r="R211" i="5"/>
  <c r="P211" i="5"/>
  <c r="BK211" i="5"/>
  <c r="J211" i="5"/>
  <c r="BE211" i="5" s="1"/>
  <c r="BI210" i="5"/>
  <c r="BH210" i="5"/>
  <c r="BG210" i="5"/>
  <c r="BF210" i="5"/>
  <c r="T210" i="5"/>
  <c r="R210" i="5"/>
  <c r="P210" i="5"/>
  <c r="BK210" i="5"/>
  <c r="J210" i="5"/>
  <c r="BE210" i="5"/>
  <c r="BI209" i="5"/>
  <c r="BH209" i="5"/>
  <c r="BG209" i="5"/>
  <c r="BF209" i="5"/>
  <c r="T209" i="5"/>
  <c r="R209" i="5"/>
  <c r="P209" i="5"/>
  <c r="BK209" i="5"/>
  <c r="J209" i="5"/>
  <c r="BE209" i="5"/>
  <c r="BI208" i="5"/>
  <c r="BH208" i="5"/>
  <c r="BG208" i="5"/>
  <c r="BF208" i="5"/>
  <c r="T208" i="5"/>
  <c r="R208" i="5"/>
  <c r="P208" i="5"/>
  <c r="BK208" i="5"/>
  <c r="J208" i="5"/>
  <c r="BE208" i="5" s="1"/>
  <c r="BI207" i="5"/>
  <c r="BH207" i="5"/>
  <c r="BG207" i="5"/>
  <c r="BF207" i="5"/>
  <c r="T207" i="5"/>
  <c r="R207" i="5"/>
  <c r="P207" i="5"/>
  <c r="BK207" i="5"/>
  <c r="J207" i="5"/>
  <c r="BE207" i="5" s="1"/>
  <c r="BI206" i="5"/>
  <c r="BH206" i="5"/>
  <c r="BG206" i="5"/>
  <c r="BF206" i="5"/>
  <c r="T206" i="5"/>
  <c r="T202" i="5" s="1"/>
  <c r="R206" i="5"/>
  <c r="P206" i="5"/>
  <c r="BK206" i="5"/>
  <c r="J206" i="5"/>
  <c r="BE206" i="5"/>
  <c r="BI205" i="5"/>
  <c r="BH205" i="5"/>
  <c r="BG205" i="5"/>
  <c r="BF205" i="5"/>
  <c r="T205" i="5"/>
  <c r="R205" i="5"/>
  <c r="P205" i="5"/>
  <c r="BK205" i="5"/>
  <c r="J205" i="5"/>
  <c r="BE205" i="5"/>
  <c r="BI204" i="5"/>
  <c r="BH204" i="5"/>
  <c r="BG204" i="5"/>
  <c r="BF204" i="5"/>
  <c r="T204" i="5"/>
  <c r="R204" i="5"/>
  <c r="P204" i="5"/>
  <c r="BK204" i="5"/>
  <c r="BK202" i="5" s="1"/>
  <c r="J202" i="5" s="1"/>
  <c r="J75" i="5" s="1"/>
  <c r="J204" i="5"/>
  <c r="BE204" i="5" s="1"/>
  <c r="BI203" i="5"/>
  <c r="BH203" i="5"/>
  <c r="BG203" i="5"/>
  <c r="BF203" i="5"/>
  <c r="T203" i="5"/>
  <c r="R203" i="5"/>
  <c r="R202" i="5" s="1"/>
  <c r="P203" i="5"/>
  <c r="P202" i="5" s="1"/>
  <c r="BK203" i="5"/>
  <c r="J203" i="5"/>
  <c r="BE203" i="5" s="1"/>
  <c r="BI201" i="5"/>
  <c r="BH201" i="5"/>
  <c r="BG201" i="5"/>
  <c r="BF201" i="5"/>
  <c r="T201" i="5"/>
  <c r="T200" i="5"/>
  <c r="R201" i="5"/>
  <c r="R200" i="5" s="1"/>
  <c r="P201" i="5"/>
  <c r="P200" i="5" s="1"/>
  <c r="BK201" i="5"/>
  <c r="BK200" i="5"/>
  <c r="J200" i="5" s="1"/>
  <c r="J74" i="5" s="1"/>
  <c r="J201" i="5"/>
  <c r="BE201" i="5"/>
  <c r="BI199" i="5"/>
  <c r="BH199" i="5"/>
  <c r="BG199" i="5"/>
  <c r="BF199" i="5"/>
  <c r="T199" i="5"/>
  <c r="R199" i="5"/>
  <c r="R196" i="5" s="1"/>
  <c r="P199" i="5"/>
  <c r="P196" i="5" s="1"/>
  <c r="BK199" i="5"/>
  <c r="J199" i="5"/>
  <c r="BE199" i="5" s="1"/>
  <c r="BI198" i="5"/>
  <c r="BH198" i="5"/>
  <c r="BG198" i="5"/>
  <c r="BF198" i="5"/>
  <c r="T198" i="5"/>
  <c r="R198" i="5"/>
  <c r="P198" i="5"/>
  <c r="BK198" i="5"/>
  <c r="J198" i="5"/>
  <c r="BE198" i="5"/>
  <c r="BI197" i="5"/>
  <c r="BH197" i="5"/>
  <c r="BG197" i="5"/>
  <c r="BF197" i="5"/>
  <c r="T197" i="5"/>
  <c r="T196" i="5" s="1"/>
  <c r="R197" i="5"/>
  <c r="P197" i="5"/>
  <c r="BK197" i="5"/>
  <c r="BK196" i="5" s="1"/>
  <c r="J196" i="5" s="1"/>
  <c r="J197" i="5"/>
  <c r="BE197" i="5"/>
  <c r="J73" i="5"/>
  <c r="BI195" i="5"/>
  <c r="BH195" i="5"/>
  <c r="BG195" i="5"/>
  <c r="BF195" i="5"/>
  <c r="T195" i="5"/>
  <c r="R195" i="5"/>
  <c r="P195" i="5"/>
  <c r="BK195" i="5"/>
  <c r="J195" i="5"/>
  <c r="BE195" i="5"/>
  <c r="BI194" i="5"/>
  <c r="BH194" i="5"/>
  <c r="BG194" i="5"/>
  <c r="BF194" i="5"/>
  <c r="T194" i="5"/>
  <c r="R194" i="5"/>
  <c r="P194" i="5"/>
  <c r="BK194" i="5"/>
  <c r="J194" i="5"/>
  <c r="BE194" i="5" s="1"/>
  <c r="BI193" i="5"/>
  <c r="BH193" i="5"/>
  <c r="BG193" i="5"/>
  <c r="BF193" i="5"/>
  <c r="T193" i="5"/>
  <c r="R193" i="5"/>
  <c r="P193" i="5"/>
  <c r="BK193" i="5"/>
  <c r="J193" i="5"/>
  <c r="BE193" i="5" s="1"/>
  <c r="BI192" i="5"/>
  <c r="BH192" i="5"/>
  <c r="BG192" i="5"/>
  <c r="BF192" i="5"/>
  <c r="T192" i="5"/>
  <c r="R192" i="5"/>
  <c r="P192" i="5"/>
  <c r="BK192" i="5"/>
  <c r="J192" i="5"/>
  <c r="BE192" i="5"/>
  <c r="BI191" i="5"/>
  <c r="BH191" i="5"/>
  <c r="BG191" i="5"/>
  <c r="BF191" i="5"/>
  <c r="T191" i="5"/>
  <c r="R191" i="5"/>
  <c r="P191" i="5"/>
  <c r="BK191" i="5"/>
  <c r="J191" i="5"/>
  <c r="BE191" i="5"/>
  <c r="BI190" i="5"/>
  <c r="BH190" i="5"/>
  <c r="BG190" i="5"/>
  <c r="BF190" i="5"/>
  <c r="T190" i="5"/>
  <c r="T189" i="5"/>
  <c r="R190" i="5"/>
  <c r="R189" i="5"/>
  <c r="P190" i="5"/>
  <c r="BK190" i="5"/>
  <c r="J190" i="5"/>
  <c r="BE190" i="5" s="1"/>
  <c r="BI188" i="5"/>
  <c r="BH188" i="5"/>
  <c r="BG188" i="5"/>
  <c r="BF188" i="5"/>
  <c r="T188" i="5"/>
  <c r="R188" i="5"/>
  <c r="P188" i="5"/>
  <c r="BK188" i="5"/>
  <c r="J188" i="5"/>
  <c r="BE188" i="5" s="1"/>
  <c r="BI187" i="5"/>
  <c r="BH187" i="5"/>
  <c r="BG187" i="5"/>
  <c r="BF187" i="5"/>
  <c r="T187" i="5"/>
  <c r="T186" i="5"/>
  <c r="R187" i="5"/>
  <c r="P187" i="5"/>
  <c r="P186" i="5" s="1"/>
  <c r="BK187" i="5"/>
  <c r="BK186" i="5"/>
  <c r="J186" i="5" s="1"/>
  <c r="J71" i="5" s="1"/>
  <c r="J187" i="5"/>
  <c r="BE187" i="5" s="1"/>
  <c r="BI185" i="5"/>
  <c r="BH185" i="5"/>
  <c r="BG185" i="5"/>
  <c r="BF185" i="5"/>
  <c r="T185" i="5"/>
  <c r="T184" i="5"/>
  <c r="R185" i="5"/>
  <c r="R184" i="5" s="1"/>
  <c r="P185" i="5"/>
  <c r="P184" i="5" s="1"/>
  <c r="BK185" i="5"/>
  <c r="BK184" i="5"/>
  <c r="J184" i="5" s="1"/>
  <c r="J70" i="5" s="1"/>
  <c r="J185" i="5"/>
  <c r="BE185" i="5"/>
  <c r="BI183" i="5"/>
  <c r="BH183" i="5"/>
  <c r="BG183" i="5"/>
  <c r="BF183" i="5"/>
  <c r="T183" i="5"/>
  <c r="T182" i="5"/>
  <c r="R183" i="5"/>
  <c r="R182" i="5"/>
  <c r="P183" i="5"/>
  <c r="P182" i="5"/>
  <c r="BK183" i="5"/>
  <c r="BK182" i="5"/>
  <c r="J183" i="5"/>
  <c r="BE183" i="5"/>
  <c r="BI180" i="5"/>
  <c r="BH180" i="5"/>
  <c r="BG180" i="5"/>
  <c r="BF180" i="5"/>
  <c r="T180" i="5"/>
  <c r="R180" i="5"/>
  <c r="P180" i="5"/>
  <c r="BK180" i="5"/>
  <c r="J180" i="5"/>
  <c r="BE180" i="5" s="1"/>
  <c r="BI179" i="5"/>
  <c r="BH179" i="5"/>
  <c r="BG179" i="5"/>
  <c r="BF179" i="5"/>
  <c r="T179" i="5"/>
  <c r="R179" i="5"/>
  <c r="P179" i="5"/>
  <c r="BK179" i="5"/>
  <c r="J179" i="5"/>
  <c r="BE179" i="5" s="1"/>
  <c r="BI178" i="5"/>
  <c r="BH178" i="5"/>
  <c r="BG178" i="5"/>
  <c r="BF178" i="5"/>
  <c r="T178" i="5"/>
  <c r="R178" i="5"/>
  <c r="P178" i="5"/>
  <c r="BK178" i="5"/>
  <c r="J178" i="5"/>
  <c r="BE178" i="5"/>
  <c r="BI177" i="5"/>
  <c r="BH177" i="5"/>
  <c r="BG177" i="5"/>
  <c r="BF177" i="5"/>
  <c r="T177" i="5"/>
  <c r="R177" i="5"/>
  <c r="P177" i="5"/>
  <c r="BK177" i="5"/>
  <c r="J177" i="5"/>
  <c r="BE177" i="5"/>
  <c r="BI176" i="5"/>
  <c r="BH176" i="5"/>
  <c r="BG176" i="5"/>
  <c r="BF176" i="5"/>
  <c r="T176" i="5"/>
  <c r="R176" i="5"/>
  <c r="P176" i="5"/>
  <c r="BK176" i="5"/>
  <c r="J176" i="5"/>
  <c r="BE176" i="5" s="1"/>
  <c r="BI175" i="5"/>
  <c r="BH175" i="5"/>
  <c r="BG175" i="5"/>
  <c r="BF175" i="5"/>
  <c r="T175" i="5"/>
  <c r="R175" i="5"/>
  <c r="P175" i="5"/>
  <c r="BK175" i="5"/>
  <c r="J175" i="5"/>
  <c r="BE175" i="5" s="1"/>
  <c r="BI174" i="5"/>
  <c r="BH174" i="5"/>
  <c r="BG174" i="5"/>
  <c r="BF174" i="5"/>
  <c r="T174" i="5"/>
  <c r="R174" i="5"/>
  <c r="P174" i="5"/>
  <c r="BK174" i="5"/>
  <c r="J174" i="5"/>
  <c r="BE174" i="5"/>
  <c r="BI173" i="5"/>
  <c r="BH173" i="5"/>
  <c r="BG173" i="5"/>
  <c r="BF173" i="5"/>
  <c r="T173" i="5"/>
  <c r="R173" i="5"/>
  <c r="P173" i="5"/>
  <c r="BK173" i="5"/>
  <c r="J173" i="5"/>
  <c r="BE173" i="5"/>
  <c r="BI172" i="5"/>
  <c r="BH172" i="5"/>
  <c r="BG172" i="5"/>
  <c r="BF172" i="5"/>
  <c r="T172" i="5"/>
  <c r="R172" i="5"/>
  <c r="P172" i="5"/>
  <c r="BK172" i="5"/>
  <c r="J172" i="5"/>
  <c r="BE172" i="5" s="1"/>
  <c r="BI171" i="5"/>
  <c r="BH171" i="5"/>
  <c r="BG171" i="5"/>
  <c r="BF171" i="5"/>
  <c r="T171" i="5"/>
  <c r="R171" i="5"/>
  <c r="P171" i="5"/>
  <c r="BK171" i="5"/>
  <c r="J171" i="5"/>
  <c r="BE171" i="5" s="1"/>
  <c r="BI170" i="5"/>
  <c r="BH170" i="5"/>
  <c r="BG170" i="5"/>
  <c r="BF170" i="5"/>
  <c r="T170" i="5"/>
  <c r="T166" i="5" s="1"/>
  <c r="R170" i="5"/>
  <c r="P170" i="5"/>
  <c r="BK170" i="5"/>
  <c r="J170" i="5"/>
  <c r="BE170" i="5"/>
  <c r="BI169" i="5"/>
  <c r="BH169" i="5"/>
  <c r="BG169" i="5"/>
  <c r="BF169" i="5"/>
  <c r="T169" i="5"/>
  <c r="R169" i="5"/>
  <c r="P169" i="5"/>
  <c r="BK169" i="5"/>
  <c r="J169" i="5"/>
  <c r="BE169" i="5"/>
  <c r="BI168" i="5"/>
  <c r="BH168" i="5"/>
  <c r="BG168" i="5"/>
  <c r="BF168" i="5"/>
  <c r="T168" i="5"/>
  <c r="R168" i="5"/>
  <c r="P168" i="5"/>
  <c r="BK168" i="5"/>
  <c r="BK166" i="5" s="1"/>
  <c r="J166" i="5" s="1"/>
  <c r="J67" i="5" s="1"/>
  <c r="J168" i="5"/>
  <c r="BE168" i="5" s="1"/>
  <c r="BI167" i="5"/>
  <c r="BH167" i="5"/>
  <c r="BG167" i="5"/>
  <c r="BF167" i="5"/>
  <c r="T167" i="5"/>
  <c r="R167" i="5"/>
  <c r="R166" i="5" s="1"/>
  <c r="P167" i="5"/>
  <c r="P166" i="5" s="1"/>
  <c r="BK167" i="5"/>
  <c r="J167" i="5"/>
  <c r="BE167" i="5" s="1"/>
  <c r="BI165" i="5"/>
  <c r="BH165" i="5"/>
  <c r="BG165" i="5"/>
  <c r="BF165" i="5"/>
  <c r="T165" i="5"/>
  <c r="R165" i="5"/>
  <c r="P165" i="5"/>
  <c r="BK165" i="5"/>
  <c r="J165" i="5"/>
  <c r="BE165" i="5"/>
  <c r="BI164" i="5"/>
  <c r="BH164" i="5"/>
  <c r="BG164" i="5"/>
  <c r="BF164" i="5"/>
  <c r="T164" i="5"/>
  <c r="R164" i="5"/>
  <c r="P164" i="5"/>
  <c r="BK164" i="5"/>
  <c r="J164" i="5"/>
  <c r="BE164" i="5"/>
  <c r="BI163" i="5"/>
  <c r="BH163" i="5"/>
  <c r="BG163" i="5"/>
  <c r="BF163" i="5"/>
  <c r="T163" i="5"/>
  <c r="R163" i="5"/>
  <c r="P163" i="5"/>
  <c r="BK163" i="5"/>
  <c r="J163" i="5"/>
  <c r="BE163" i="5"/>
  <c r="BI162" i="5"/>
  <c r="BH162" i="5"/>
  <c r="BG162" i="5"/>
  <c r="BF162" i="5"/>
  <c r="T162" i="5"/>
  <c r="R162" i="5"/>
  <c r="P162" i="5"/>
  <c r="BK162" i="5"/>
  <c r="J162" i="5"/>
  <c r="BE162" i="5" s="1"/>
  <c r="BI161" i="5"/>
  <c r="BH161" i="5"/>
  <c r="BG161" i="5"/>
  <c r="BF161" i="5"/>
  <c r="T161" i="5"/>
  <c r="R161" i="5"/>
  <c r="P161" i="5"/>
  <c r="BK161" i="5"/>
  <c r="J161" i="5"/>
  <c r="BE161" i="5"/>
  <c r="BI160" i="5"/>
  <c r="BH160" i="5"/>
  <c r="BG160" i="5"/>
  <c r="BF160" i="5"/>
  <c r="T160" i="5"/>
  <c r="R160" i="5"/>
  <c r="P160" i="5"/>
  <c r="BK160" i="5"/>
  <c r="J160" i="5"/>
  <c r="BE160" i="5"/>
  <c r="BI159" i="5"/>
  <c r="BH159" i="5"/>
  <c r="BG159" i="5"/>
  <c r="BF159" i="5"/>
  <c r="T159" i="5"/>
  <c r="R159" i="5"/>
  <c r="P159" i="5"/>
  <c r="BK159" i="5"/>
  <c r="J159" i="5"/>
  <c r="BE159" i="5"/>
  <c r="BI158" i="5"/>
  <c r="BH158" i="5"/>
  <c r="BG158" i="5"/>
  <c r="BF158" i="5"/>
  <c r="T158" i="5"/>
  <c r="R158" i="5"/>
  <c r="P158" i="5"/>
  <c r="BK158" i="5"/>
  <c r="J158" i="5"/>
  <c r="BE158" i="5" s="1"/>
  <c r="BI157" i="5"/>
  <c r="BH157" i="5"/>
  <c r="BG157" i="5"/>
  <c r="BF157" i="5"/>
  <c r="T157" i="5"/>
  <c r="R157" i="5"/>
  <c r="P157" i="5"/>
  <c r="BK157" i="5"/>
  <c r="J157" i="5"/>
  <c r="BE157" i="5"/>
  <c r="BI156" i="5"/>
  <c r="BH156" i="5"/>
  <c r="BG156" i="5"/>
  <c r="BF156" i="5"/>
  <c r="T156" i="5"/>
  <c r="R156" i="5"/>
  <c r="P156" i="5"/>
  <c r="BK156" i="5"/>
  <c r="J156" i="5"/>
  <c r="BE156" i="5"/>
  <c r="BI155" i="5"/>
  <c r="BH155" i="5"/>
  <c r="BG155" i="5"/>
  <c r="BF155" i="5"/>
  <c r="T155" i="5"/>
  <c r="R155" i="5"/>
  <c r="P155" i="5"/>
  <c r="BK155" i="5"/>
  <c r="J155" i="5"/>
  <c r="BE155" i="5"/>
  <c r="BI154" i="5"/>
  <c r="BH154" i="5"/>
  <c r="BG154" i="5"/>
  <c r="BF154" i="5"/>
  <c r="T154" i="5"/>
  <c r="R154" i="5"/>
  <c r="P154" i="5"/>
  <c r="BK154" i="5"/>
  <c r="J154" i="5"/>
  <c r="BE154" i="5" s="1"/>
  <c r="BI153" i="5"/>
  <c r="BH153" i="5"/>
  <c r="BG153" i="5"/>
  <c r="BF153" i="5"/>
  <c r="T153" i="5"/>
  <c r="R153" i="5"/>
  <c r="P153" i="5"/>
  <c r="BK153" i="5"/>
  <c r="J153" i="5"/>
  <c r="BE153" i="5"/>
  <c r="BI152" i="5"/>
  <c r="BH152" i="5"/>
  <c r="BG152" i="5"/>
  <c r="BF152" i="5"/>
  <c r="T152" i="5"/>
  <c r="R152" i="5"/>
  <c r="P152" i="5"/>
  <c r="BK152" i="5"/>
  <c r="J152" i="5"/>
  <c r="BE152" i="5"/>
  <c r="BI151" i="5"/>
  <c r="BH151" i="5"/>
  <c r="BG151" i="5"/>
  <c r="BF151" i="5"/>
  <c r="T151" i="5"/>
  <c r="R151" i="5"/>
  <c r="P151" i="5"/>
  <c r="BK151" i="5"/>
  <c r="J151" i="5"/>
  <c r="BE151" i="5"/>
  <c r="BI150" i="5"/>
  <c r="BH150" i="5"/>
  <c r="BG150" i="5"/>
  <c r="BF150" i="5"/>
  <c r="T150" i="5"/>
  <c r="R150" i="5"/>
  <c r="P150" i="5"/>
  <c r="BK150" i="5"/>
  <c r="J150" i="5"/>
  <c r="BE150" i="5" s="1"/>
  <c r="BI149" i="5"/>
  <c r="BH149" i="5"/>
  <c r="BG149" i="5"/>
  <c r="BF149" i="5"/>
  <c r="T149" i="5"/>
  <c r="R149" i="5"/>
  <c r="P149" i="5"/>
  <c r="BK149" i="5"/>
  <c r="J149" i="5"/>
  <c r="BE149" i="5"/>
  <c r="BI148" i="5"/>
  <c r="BH148" i="5"/>
  <c r="BG148" i="5"/>
  <c r="BF148" i="5"/>
  <c r="T148" i="5"/>
  <c r="R148" i="5"/>
  <c r="P148" i="5"/>
  <c r="BK148" i="5"/>
  <c r="J148" i="5"/>
  <c r="BE148" i="5"/>
  <c r="BI147" i="5"/>
  <c r="BH147" i="5"/>
  <c r="BG147" i="5"/>
  <c r="BF147" i="5"/>
  <c r="T147" i="5"/>
  <c r="R147" i="5"/>
  <c r="P147" i="5"/>
  <c r="BK147" i="5"/>
  <c r="J147" i="5"/>
  <c r="BE147" i="5"/>
  <c r="BI146" i="5"/>
  <c r="BH146" i="5"/>
  <c r="BG146" i="5"/>
  <c r="BF146" i="5"/>
  <c r="T146" i="5"/>
  <c r="R146" i="5"/>
  <c r="P146" i="5"/>
  <c r="BK146" i="5"/>
  <c r="J146" i="5"/>
  <c r="BE146" i="5" s="1"/>
  <c r="BI145" i="5"/>
  <c r="BH145" i="5"/>
  <c r="BG145" i="5"/>
  <c r="BF145" i="5"/>
  <c r="T145" i="5"/>
  <c r="R145" i="5"/>
  <c r="P145" i="5"/>
  <c r="BK145" i="5"/>
  <c r="J145" i="5"/>
  <c r="BE145" i="5"/>
  <c r="BI144" i="5"/>
  <c r="BH144" i="5"/>
  <c r="BG144" i="5"/>
  <c r="BF144" i="5"/>
  <c r="T144" i="5"/>
  <c r="R144" i="5"/>
  <c r="P144" i="5"/>
  <c r="BK144" i="5"/>
  <c r="J144" i="5"/>
  <c r="BE144" i="5"/>
  <c r="BI143" i="5"/>
  <c r="BH143" i="5"/>
  <c r="BG143" i="5"/>
  <c r="BF143" i="5"/>
  <c r="T143" i="5"/>
  <c r="R143" i="5"/>
  <c r="P143" i="5"/>
  <c r="BK143" i="5"/>
  <c r="J143" i="5"/>
  <c r="BE143" i="5"/>
  <c r="BI142" i="5"/>
  <c r="BH142" i="5"/>
  <c r="BG142" i="5"/>
  <c r="BF142" i="5"/>
  <c r="T142" i="5"/>
  <c r="R142" i="5"/>
  <c r="P142" i="5"/>
  <c r="BK142" i="5"/>
  <c r="J142" i="5"/>
  <c r="BE142" i="5" s="1"/>
  <c r="BI141" i="5"/>
  <c r="BH141" i="5"/>
  <c r="BG141" i="5"/>
  <c r="BF141" i="5"/>
  <c r="T141" i="5"/>
  <c r="R141" i="5"/>
  <c r="P141" i="5"/>
  <c r="BK141" i="5"/>
  <c r="J141" i="5"/>
  <c r="BE141" i="5"/>
  <c r="BI140" i="5"/>
  <c r="BH140" i="5"/>
  <c r="BG140" i="5"/>
  <c r="BF140" i="5"/>
  <c r="T140" i="5"/>
  <c r="R140" i="5"/>
  <c r="P140" i="5"/>
  <c r="BK140" i="5"/>
  <c r="J140" i="5"/>
  <c r="BE140" i="5"/>
  <c r="BI139" i="5"/>
  <c r="BH139" i="5"/>
  <c r="BG139" i="5"/>
  <c r="BF139" i="5"/>
  <c r="T139" i="5"/>
  <c r="R139" i="5"/>
  <c r="P139" i="5"/>
  <c r="BK139" i="5"/>
  <c r="J139" i="5"/>
  <c r="BE139" i="5"/>
  <c r="BI138" i="5"/>
  <c r="BH138" i="5"/>
  <c r="BG138" i="5"/>
  <c r="BF138" i="5"/>
  <c r="T138" i="5"/>
  <c r="R138" i="5"/>
  <c r="P138" i="5"/>
  <c r="BK138" i="5"/>
  <c r="J138" i="5"/>
  <c r="BE138" i="5" s="1"/>
  <c r="BI137" i="5"/>
  <c r="BH137" i="5"/>
  <c r="BG137" i="5"/>
  <c r="BF137" i="5"/>
  <c r="T137" i="5"/>
  <c r="R137" i="5"/>
  <c r="P137" i="5"/>
  <c r="BK137" i="5"/>
  <c r="J137" i="5"/>
  <c r="BE137" i="5"/>
  <c r="BI136" i="5"/>
  <c r="BH136" i="5"/>
  <c r="BG136" i="5"/>
  <c r="BF136" i="5"/>
  <c r="T136" i="5"/>
  <c r="R136" i="5"/>
  <c r="P136" i="5"/>
  <c r="BK136" i="5"/>
  <c r="J136" i="5"/>
  <c r="BE136" i="5"/>
  <c r="BI135" i="5"/>
  <c r="BH135" i="5"/>
  <c r="BG135" i="5"/>
  <c r="BF135" i="5"/>
  <c r="T135" i="5"/>
  <c r="R135" i="5"/>
  <c r="P135" i="5"/>
  <c r="BK135" i="5"/>
  <c r="J135" i="5"/>
  <c r="BE135" i="5"/>
  <c r="BI134" i="5"/>
  <c r="BH134" i="5"/>
  <c r="BG134" i="5"/>
  <c r="BF134" i="5"/>
  <c r="T134" i="5"/>
  <c r="R134" i="5"/>
  <c r="P134" i="5"/>
  <c r="BK134" i="5"/>
  <c r="J134" i="5"/>
  <c r="BE134" i="5" s="1"/>
  <c r="BI133" i="5"/>
  <c r="BH133" i="5"/>
  <c r="BG133" i="5"/>
  <c r="BF133" i="5"/>
  <c r="T133" i="5"/>
  <c r="R133" i="5"/>
  <c r="P133" i="5"/>
  <c r="BK133" i="5"/>
  <c r="J133" i="5"/>
  <c r="BE133" i="5"/>
  <c r="BI132" i="5"/>
  <c r="BH132" i="5"/>
  <c r="BG132" i="5"/>
  <c r="BF132" i="5"/>
  <c r="T132" i="5"/>
  <c r="R132" i="5"/>
  <c r="P132" i="5"/>
  <c r="BK132" i="5"/>
  <c r="J132" i="5"/>
  <c r="BE132" i="5"/>
  <c r="BI131" i="5"/>
  <c r="BH131" i="5"/>
  <c r="BG131" i="5"/>
  <c r="BF131" i="5"/>
  <c r="T131" i="5"/>
  <c r="R131" i="5"/>
  <c r="P131" i="5"/>
  <c r="BK131" i="5"/>
  <c r="J131" i="5"/>
  <c r="BE131" i="5"/>
  <c r="BI130" i="5"/>
  <c r="BH130" i="5"/>
  <c r="BG130" i="5"/>
  <c r="BF130" i="5"/>
  <c r="T130" i="5"/>
  <c r="R130" i="5"/>
  <c r="P130" i="5"/>
  <c r="BK130" i="5"/>
  <c r="J130" i="5"/>
  <c r="BE130" i="5" s="1"/>
  <c r="BI129" i="5"/>
  <c r="BH129" i="5"/>
  <c r="BG129" i="5"/>
  <c r="BF129" i="5"/>
  <c r="T129" i="5"/>
  <c r="R129" i="5"/>
  <c r="P129" i="5"/>
  <c r="BK129" i="5"/>
  <c r="J129" i="5"/>
  <c r="BE129" i="5"/>
  <c r="BI128" i="5"/>
  <c r="BH128" i="5"/>
  <c r="BG128" i="5"/>
  <c r="BF128" i="5"/>
  <c r="T128" i="5"/>
  <c r="R128" i="5"/>
  <c r="P128" i="5"/>
  <c r="BK128" i="5"/>
  <c r="J128" i="5"/>
  <c r="BE128" i="5"/>
  <c r="BI127" i="5"/>
  <c r="BH127" i="5"/>
  <c r="BG127" i="5"/>
  <c r="BF127" i="5"/>
  <c r="T127" i="5"/>
  <c r="R127" i="5"/>
  <c r="P127" i="5"/>
  <c r="BK127" i="5"/>
  <c r="J127" i="5"/>
  <c r="BE127" i="5"/>
  <c r="BI126" i="5"/>
  <c r="BH126" i="5"/>
  <c r="BG126" i="5"/>
  <c r="BF126" i="5"/>
  <c r="T126" i="5"/>
  <c r="R126" i="5"/>
  <c r="P126" i="5"/>
  <c r="BK126" i="5"/>
  <c r="J126" i="5"/>
  <c r="BE126" i="5" s="1"/>
  <c r="BI125" i="5"/>
  <c r="BH125" i="5"/>
  <c r="BG125" i="5"/>
  <c r="BF125" i="5"/>
  <c r="T125" i="5"/>
  <c r="R125" i="5"/>
  <c r="P125" i="5"/>
  <c r="BK125" i="5"/>
  <c r="J125" i="5"/>
  <c r="BE125" i="5"/>
  <c r="BI124" i="5"/>
  <c r="BH124" i="5"/>
  <c r="BG124" i="5"/>
  <c r="BF124" i="5"/>
  <c r="T124" i="5"/>
  <c r="R124" i="5"/>
  <c r="P124" i="5"/>
  <c r="BK124" i="5"/>
  <c r="J124" i="5"/>
  <c r="BE124" i="5"/>
  <c r="BI123" i="5"/>
  <c r="BH123" i="5"/>
  <c r="BG123" i="5"/>
  <c r="BF123" i="5"/>
  <c r="T123" i="5"/>
  <c r="R123" i="5"/>
  <c r="P123" i="5"/>
  <c r="BK123" i="5"/>
  <c r="J123" i="5"/>
  <c r="BE123" i="5"/>
  <c r="BI122" i="5"/>
  <c r="BH122" i="5"/>
  <c r="BG122" i="5"/>
  <c r="BF122" i="5"/>
  <c r="T122" i="5"/>
  <c r="R122" i="5"/>
  <c r="P122" i="5"/>
  <c r="BK122" i="5"/>
  <c r="BK108" i="5" s="1"/>
  <c r="J108" i="5" s="1"/>
  <c r="J66" i="5" s="1"/>
  <c r="J122" i="5"/>
  <c r="BE122" i="5" s="1"/>
  <c r="BI121" i="5"/>
  <c r="BH121" i="5"/>
  <c r="BG121" i="5"/>
  <c r="BF121" i="5"/>
  <c r="T121" i="5"/>
  <c r="R121" i="5"/>
  <c r="P121" i="5"/>
  <c r="BK121" i="5"/>
  <c r="J121" i="5"/>
  <c r="BE121" i="5"/>
  <c r="BI120" i="5"/>
  <c r="BH120" i="5"/>
  <c r="BG120" i="5"/>
  <c r="BF120" i="5"/>
  <c r="T120" i="5"/>
  <c r="R120" i="5"/>
  <c r="P120" i="5"/>
  <c r="BK120" i="5"/>
  <c r="J120" i="5"/>
  <c r="BE120" i="5"/>
  <c r="BI119" i="5"/>
  <c r="BH119" i="5"/>
  <c r="BG119" i="5"/>
  <c r="BF119" i="5"/>
  <c r="T119" i="5"/>
  <c r="R119" i="5"/>
  <c r="P119" i="5"/>
  <c r="BK119" i="5"/>
  <c r="J119" i="5"/>
  <c r="BE119" i="5"/>
  <c r="BI118" i="5"/>
  <c r="BH118" i="5"/>
  <c r="BG118" i="5"/>
  <c r="BF118" i="5"/>
  <c r="T118" i="5"/>
  <c r="R118" i="5"/>
  <c r="P118" i="5"/>
  <c r="BK118" i="5"/>
  <c r="J118" i="5"/>
  <c r="BE118" i="5" s="1"/>
  <c r="BI117" i="5"/>
  <c r="BH117" i="5"/>
  <c r="BG117" i="5"/>
  <c r="BF117" i="5"/>
  <c r="T117" i="5"/>
  <c r="R117" i="5"/>
  <c r="P117" i="5"/>
  <c r="BK117" i="5"/>
  <c r="J117" i="5"/>
  <c r="BE117" i="5"/>
  <c r="BI116" i="5"/>
  <c r="BH116" i="5"/>
  <c r="BG116" i="5"/>
  <c r="BF116" i="5"/>
  <c r="T116" i="5"/>
  <c r="R116" i="5"/>
  <c r="P116" i="5"/>
  <c r="BK116" i="5"/>
  <c r="J116" i="5"/>
  <c r="BE116" i="5"/>
  <c r="BI115" i="5"/>
  <c r="BH115" i="5"/>
  <c r="BG115" i="5"/>
  <c r="BF115" i="5"/>
  <c r="T115" i="5"/>
  <c r="R115" i="5"/>
  <c r="P115" i="5"/>
  <c r="BK115" i="5"/>
  <c r="J115" i="5"/>
  <c r="BE115" i="5"/>
  <c r="BI114" i="5"/>
  <c r="BH114" i="5"/>
  <c r="BG114" i="5"/>
  <c r="BF114" i="5"/>
  <c r="T114" i="5"/>
  <c r="R114" i="5"/>
  <c r="P114" i="5"/>
  <c r="BK114" i="5"/>
  <c r="J114" i="5"/>
  <c r="BE114" i="5" s="1"/>
  <c r="BI113" i="5"/>
  <c r="BH113" i="5"/>
  <c r="BG113" i="5"/>
  <c r="BF113" i="5"/>
  <c r="T113" i="5"/>
  <c r="R113" i="5"/>
  <c r="P113" i="5"/>
  <c r="BK113" i="5"/>
  <c r="J113" i="5"/>
  <c r="BE113" i="5"/>
  <c r="BI112" i="5"/>
  <c r="BH112" i="5"/>
  <c r="BG112" i="5"/>
  <c r="BF112" i="5"/>
  <c r="T112" i="5"/>
  <c r="R112" i="5"/>
  <c r="P112" i="5"/>
  <c r="BK112" i="5"/>
  <c r="J112" i="5"/>
  <c r="BE112" i="5"/>
  <c r="BI111" i="5"/>
  <c r="BH111" i="5"/>
  <c r="BG111" i="5"/>
  <c r="BF111" i="5"/>
  <c r="T111" i="5"/>
  <c r="R111" i="5"/>
  <c r="P111" i="5"/>
  <c r="BK111" i="5"/>
  <c r="J111" i="5"/>
  <c r="BE111" i="5"/>
  <c r="BI110" i="5"/>
  <c r="BH110" i="5"/>
  <c r="BG110" i="5"/>
  <c r="BF110" i="5"/>
  <c r="T110" i="5"/>
  <c r="R110" i="5"/>
  <c r="P110" i="5"/>
  <c r="BK110" i="5"/>
  <c r="J110" i="5"/>
  <c r="BE110" i="5" s="1"/>
  <c r="BI109" i="5"/>
  <c r="BH109" i="5"/>
  <c r="BG109" i="5"/>
  <c r="BF109" i="5"/>
  <c r="T109" i="5"/>
  <c r="R109" i="5"/>
  <c r="P109" i="5"/>
  <c r="BK109" i="5"/>
  <c r="J109" i="5"/>
  <c r="BE109" i="5" s="1"/>
  <c r="BI107" i="5"/>
  <c r="BH107" i="5"/>
  <c r="BG107" i="5"/>
  <c r="BF107" i="5"/>
  <c r="T107" i="5"/>
  <c r="R107" i="5"/>
  <c r="P107" i="5"/>
  <c r="BK107" i="5"/>
  <c r="J107" i="5"/>
  <c r="BE107" i="5"/>
  <c r="BI106" i="5"/>
  <c r="BH106" i="5"/>
  <c r="BG106" i="5"/>
  <c r="BF106" i="5"/>
  <c r="T106" i="5"/>
  <c r="R106" i="5"/>
  <c r="P106" i="5"/>
  <c r="BK106" i="5"/>
  <c r="J106" i="5"/>
  <c r="BE106" i="5"/>
  <c r="BI105" i="5"/>
  <c r="BH105" i="5"/>
  <c r="F38" i="5" s="1"/>
  <c r="BC60" i="1" s="1"/>
  <c r="BG105" i="5"/>
  <c r="BF105" i="5"/>
  <c r="T105" i="5"/>
  <c r="R105" i="5"/>
  <c r="P105" i="5"/>
  <c r="BK105" i="5"/>
  <c r="J105" i="5"/>
  <c r="BE105" i="5" s="1"/>
  <c r="BI104" i="5"/>
  <c r="BH104" i="5"/>
  <c r="BG104" i="5"/>
  <c r="BF104" i="5"/>
  <c r="T104" i="5"/>
  <c r="R104" i="5"/>
  <c r="R102" i="5" s="1"/>
  <c r="P104" i="5"/>
  <c r="BK104" i="5"/>
  <c r="J104" i="5"/>
  <c r="BE104" i="5" s="1"/>
  <c r="BI103" i="5"/>
  <c r="BH103" i="5"/>
  <c r="BG103" i="5"/>
  <c r="F37" i="5" s="1"/>
  <c r="BB60" i="1" s="1"/>
  <c r="BF103" i="5"/>
  <c r="T103" i="5"/>
  <c r="R103" i="5"/>
  <c r="P103" i="5"/>
  <c r="BK103" i="5"/>
  <c r="BK102" i="5" s="1"/>
  <c r="J103" i="5"/>
  <c r="BE103" i="5" s="1"/>
  <c r="J97" i="5"/>
  <c r="F94" i="5"/>
  <c r="E92" i="5"/>
  <c r="J59" i="5"/>
  <c r="F56" i="5"/>
  <c r="E54" i="5"/>
  <c r="J23" i="5"/>
  <c r="E23" i="5"/>
  <c r="J58" i="5" s="1"/>
  <c r="J22" i="5"/>
  <c r="J20" i="5"/>
  <c r="E20" i="5"/>
  <c r="F97" i="5"/>
  <c r="F59" i="5"/>
  <c r="J19" i="5"/>
  <c r="J17" i="5"/>
  <c r="E17" i="5"/>
  <c r="F96" i="5" s="1"/>
  <c r="J16" i="5"/>
  <c r="J14" i="5"/>
  <c r="J56" i="5" s="1"/>
  <c r="J94" i="5"/>
  <c r="E7" i="5"/>
  <c r="J39" i="4"/>
  <c r="J38" i="4"/>
  <c r="AY58" i="1"/>
  <c r="J37" i="4"/>
  <c r="AX58" i="1"/>
  <c r="BI88" i="4"/>
  <c r="F39" i="4" s="1"/>
  <c r="BD58" i="1" s="1"/>
  <c r="BH88" i="4"/>
  <c r="F38" i="4" s="1"/>
  <c r="BC58" i="1"/>
  <c r="BG88" i="4"/>
  <c r="F37" i="4" s="1"/>
  <c r="BB58" i="1" s="1"/>
  <c r="BF88" i="4"/>
  <c r="J36" i="4" s="1"/>
  <c r="AW58" i="1" s="1"/>
  <c r="T88" i="4"/>
  <c r="T87" i="4" s="1"/>
  <c r="T86" i="4" s="1"/>
  <c r="R88" i="4"/>
  <c r="R87" i="4" s="1"/>
  <c r="R86" i="4" s="1"/>
  <c r="P88" i="4"/>
  <c r="P87" i="4"/>
  <c r="P86" i="4"/>
  <c r="AU58" i="1"/>
  <c r="BK88" i="4"/>
  <c r="BK87" i="4" s="1"/>
  <c r="J88" i="4"/>
  <c r="BE88" i="4" s="1"/>
  <c r="J83" i="4"/>
  <c r="F80" i="4"/>
  <c r="E78" i="4"/>
  <c r="J59" i="4"/>
  <c r="F56" i="4"/>
  <c r="E54" i="4"/>
  <c r="J23" i="4"/>
  <c r="E23" i="4"/>
  <c r="J58" i="4" s="1"/>
  <c r="J22" i="4"/>
  <c r="J20" i="4"/>
  <c r="E20" i="4"/>
  <c r="F83" i="4"/>
  <c r="F59" i="4"/>
  <c r="J19" i="4"/>
  <c r="J17" i="4"/>
  <c r="E17" i="4"/>
  <c r="F82" i="4" s="1"/>
  <c r="J16" i="4"/>
  <c r="J14" i="4"/>
  <c r="J80" i="4" s="1"/>
  <c r="E7" i="4"/>
  <c r="J39" i="3"/>
  <c r="J38" i="3"/>
  <c r="AY57" i="1"/>
  <c r="J37" i="3"/>
  <c r="AX57" i="1"/>
  <c r="BI230" i="3"/>
  <c r="BH230" i="3"/>
  <c r="BG230" i="3"/>
  <c r="BF230" i="3"/>
  <c r="T230" i="3"/>
  <c r="R230" i="3"/>
  <c r="P230" i="3"/>
  <c r="BK230" i="3"/>
  <c r="J230" i="3"/>
  <c r="BE230" i="3" s="1"/>
  <c r="BI229" i="3"/>
  <c r="BH229" i="3"/>
  <c r="BG229" i="3"/>
  <c r="BF229" i="3"/>
  <c r="T229" i="3"/>
  <c r="T225" i="3" s="1"/>
  <c r="R229" i="3"/>
  <c r="P229" i="3"/>
  <c r="BK229" i="3"/>
  <c r="J229" i="3"/>
  <c r="BE229" i="3" s="1"/>
  <c r="BI228" i="3"/>
  <c r="BH228" i="3"/>
  <c r="BG228" i="3"/>
  <c r="BF228" i="3"/>
  <c r="T228" i="3"/>
  <c r="R228" i="3"/>
  <c r="P228" i="3"/>
  <c r="BK228" i="3"/>
  <c r="J228" i="3"/>
  <c r="BE228" i="3"/>
  <c r="BI227" i="3"/>
  <c r="BH227" i="3"/>
  <c r="BG227" i="3"/>
  <c r="BF227" i="3"/>
  <c r="T227" i="3"/>
  <c r="R227" i="3"/>
  <c r="P227" i="3"/>
  <c r="BK227" i="3"/>
  <c r="J227" i="3"/>
  <c r="BE227" i="3"/>
  <c r="BI226" i="3"/>
  <c r="BH226" i="3"/>
  <c r="BG226" i="3"/>
  <c r="BF226" i="3"/>
  <c r="T226" i="3"/>
  <c r="R226" i="3"/>
  <c r="R225" i="3" s="1"/>
  <c r="P226" i="3"/>
  <c r="BK226" i="3"/>
  <c r="J226" i="3"/>
  <c r="BE226" i="3" s="1"/>
  <c r="BI224" i="3"/>
  <c r="BH224" i="3"/>
  <c r="BG224" i="3"/>
  <c r="BF224" i="3"/>
  <c r="T224" i="3"/>
  <c r="R224" i="3"/>
  <c r="P224" i="3"/>
  <c r="BK224" i="3"/>
  <c r="J224" i="3"/>
  <c r="BE224" i="3" s="1"/>
  <c r="BI223" i="3"/>
  <c r="BH223" i="3"/>
  <c r="BG223" i="3"/>
  <c r="BF223" i="3"/>
  <c r="T223" i="3"/>
  <c r="T222" i="3" s="1"/>
  <c r="R223" i="3"/>
  <c r="P223" i="3"/>
  <c r="P222" i="3" s="1"/>
  <c r="BK223" i="3"/>
  <c r="BK222" i="3"/>
  <c r="J222" i="3" s="1"/>
  <c r="J79" i="3" s="1"/>
  <c r="J223" i="3"/>
  <c r="BE223" i="3"/>
  <c r="BI221" i="3"/>
  <c r="BH221" i="3"/>
  <c r="BG221" i="3"/>
  <c r="BF221" i="3"/>
  <c r="T221" i="3"/>
  <c r="T217" i="3" s="1"/>
  <c r="R221" i="3"/>
  <c r="P221" i="3"/>
  <c r="BK221" i="3"/>
  <c r="J221" i="3"/>
  <c r="BE221" i="3" s="1"/>
  <c r="BI220" i="3"/>
  <c r="BH220" i="3"/>
  <c r="BG220" i="3"/>
  <c r="BF220" i="3"/>
  <c r="T220" i="3"/>
  <c r="R220" i="3"/>
  <c r="P220" i="3"/>
  <c r="BK220" i="3"/>
  <c r="J220" i="3"/>
  <c r="BE220" i="3"/>
  <c r="BI219" i="3"/>
  <c r="BH219" i="3"/>
  <c r="BG219" i="3"/>
  <c r="BF219" i="3"/>
  <c r="T219" i="3"/>
  <c r="R219" i="3"/>
  <c r="P219" i="3"/>
  <c r="BK219" i="3"/>
  <c r="J219" i="3"/>
  <c r="BE219" i="3" s="1"/>
  <c r="BI218" i="3"/>
  <c r="BH218" i="3"/>
  <c r="BG218" i="3"/>
  <c r="BF218" i="3"/>
  <c r="T218" i="3"/>
  <c r="R218" i="3"/>
  <c r="R217" i="3" s="1"/>
  <c r="P218" i="3"/>
  <c r="P217" i="3" s="1"/>
  <c r="BK218" i="3"/>
  <c r="J218" i="3"/>
  <c r="BE218" i="3" s="1"/>
  <c r="BI216" i="3"/>
  <c r="BH216" i="3"/>
  <c r="BG216" i="3"/>
  <c r="BF216" i="3"/>
  <c r="T216" i="3"/>
  <c r="R216" i="3"/>
  <c r="P216" i="3"/>
  <c r="BK216" i="3"/>
  <c r="J216" i="3"/>
  <c r="BE216" i="3" s="1"/>
  <c r="BI215" i="3"/>
  <c r="BH215" i="3"/>
  <c r="BG215" i="3"/>
  <c r="BF215" i="3"/>
  <c r="T215" i="3"/>
  <c r="R215" i="3"/>
  <c r="P215" i="3"/>
  <c r="BK215" i="3"/>
  <c r="J215" i="3"/>
  <c r="BE215" i="3" s="1"/>
  <c r="BI214" i="3"/>
  <c r="BH214" i="3"/>
  <c r="BG214" i="3"/>
  <c r="BF214" i="3"/>
  <c r="T214" i="3"/>
  <c r="R214" i="3"/>
  <c r="P214" i="3"/>
  <c r="BK214" i="3"/>
  <c r="J214" i="3"/>
  <c r="BE214" i="3"/>
  <c r="BI213" i="3"/>
  <c r="BH213" i="3"/>
  <c r="BG213" i="3"/>
  <c r="BF213" i="3"/>
  <c r="T213" i="3"/>
  <c r="R213" i="3"/>
  <c r="P213" i="3"/>
  <c r="BK213" i="3"/>
  <c r="J213" i="3"/>
  <c r="BE213" i="3"/>
  <c r="BI212" i="3"/>
  <c r="BH212" i="3"/>
  <c r="BG212" i="3"/>
  <c r="BF212" i="3"/>
  <c r="T212" i="3"/>
  <c r="R212" i="3"/>
  <c r="P212" i="3"/>
  <c r="BK212" i="3"/>
  <c r="J212" i="3"/>
  <c r="BE212" i="3" s="1"/>
  <c r="BI211" i="3"/>
  <c r="BH211" i="3"/>
  <c r="BG211" i="3"/>
  <c r="BF211" i="3"/>
  <c r="T211" i="3"/>
  <c r="R211" i="3"/>
  <c r="P211" i="3"/>
  <c r="BK211" i="3"/>
  <c r="J211" i="3"/>
  <c r="BE211" i="3" s="1"/>
  <c r="BI210" i="3"/>
  <c r="BH210" i="3"/>
  <c r="BG210" i="3"/>
  <c r="BF210" i="3"/>
  <c r="T210" i="3"/>
  <c r="R210" i="3"/>
  <c r="P210" i="3"/>
  <c r="BK210" i="3"/>
  <c r="J210" i="3"/>
  <c r="BE210" i="3"/>
  <c r="BI209" i="3"/>
  <c r="BH209" i="3"/>
  <c r="BG209" i="3"/>
  <c r="BF209" i="3"/>
  <c r="T209" i="3"/>
  <c r="R209" i="3"/>
  <c r="P209" i="3"/>
  <c r="BK209" i="3"/>
  <c r="J209" i="3"/>
  <c r="BE209" i="3" s="1"/>
  <c r="BI208" i="3"/>
  <c r="BH208" i="3"/>
  <c r="BG208" i="3"/>
  <c r="BF208" i="3"/>
  <c r="T208" i="3"/>
  <c r="R208" i="3"/>
  <c r="P208" i="3"/>
  <c r="BK208" i="3"/>
  <c r="J208" i="3"/>
  <c r="BE208" i="3" s="1"/>
  <c r="BI207" i="3"/>
  <c r="BH207" i="3"/>
  <c r="BG207" i="3"/>
  <c r="BF207" i="3"/>
  <c r="T207" i="3"/>
  <c r="R207" i="3"/>
  <c r="P207" i="3"/>
  <c r="BK207" i="3"/>
  <c r="J207" i="3"/>
  <c r="BE207" i="3"/>
  <c r="BI206" i="3"/>
  <c r="BH206" i="3"/>
  <c r="BG206" i="3"/>
  <c r="BF206" i="3"/>
  <c r="T206" i="3"/>
  <c r="R206" i="3"/>
  <c r="P206" i="3"/>
  <c r="BK206" i="3"/>
  <c r="J206" i="3"/>
  <c r="BE206" i="3"/>
  <c r="BI205" i="3"/>
  <c r="BH205" i="3"/>
  <c r="BG205" i="3"/>
  <c r="BF205" i="3"/>
  <c r="T205" i="3"/>
  <c r="R205" i="3"/>
  <c r="P205" i="3"/>
  <c r="BK205" i="3"/>
  <c r="J205" i="3"/>
  <c r="BE205" i="3" s="1"/>
  <c r="BI204" i="3"/>
  <c r="BH204" i="3"/>
  <c r="BG204" i="3"/>
  <c r="BF204" i="3"/>
  <c r="T204" i="3"/>
  <c r="R204" i="3"/>
  <c r="P204" i="3"/>
  <c r="BK204" i="3"/>
  <c r="J204" i="3"/>
  <c r="BE204" i="3" s="1"/>
  <c r="BI203" i="3"/>
  <c r="BH203" i="3"/>
  <c r="BG203" i="3"/>
  <c r="BF203" i="3"/>
  <c r="T203" i="3"/>
  <c r="R203" i="3"/>
  <c r="R194" i="3" s="1"/>
  <c r="P203" i="3"/>
  <c r="BK203" i="3"/>
  <c r="J203" i="3"/>
  <c r="BE203" i="3"/>
  <c r="BI202" i="3"/>
  <c r="BH202" i="3"/>
  <c r="BG202" i="3"/>
  <c r="BF202" i="3"/>
  <c r="T202" i="3"/>
  <c r="R202" i="3"/>
  <c r="P202" i="3"/>
  <c r="BK202" i="3"/>
  <c r="J202" i="3"/>
  <c r="BE202" i="3"/>
  <c r="BI201" i="3"/>
  <c r="BH201" i="3"/>
  <c r="BG201" i="3"/>
  <c r="BF201" i="3"/>
  <c r="T201" i="3"/>
  <c r="R201" i="3"/>
  <c r="P201" i="3"/>
  <c r="BK201" i="3"/>
  <c r="J201" i="3"/>
  <c r="BE201" i="3"/>
  <c r="BI200" i="3"/>
  <c r="BH200" i="3"/>
  <c r="BG200" i="3"/>
  <c r="BF200" i="3"/>
  <c r="T200" i="3"/>
  <c r="R200" i="3"/>
  <c r="P200" i="3"/>
  <c r="BK200" i="3"/>
  <c r="J200" i="3"/>
  <c r="BE200" i="3" s="1"/>
  <c r="BI199" i="3"/>
  <c r="BH199" i="3"/>
  <c r="BG199" i="3"/>
  <c r="BF199" i="3"/>
  <c r="T199" i="3"/>
  <c r="R199" i="3"/>
  <c r="P199" i="3"/>
  <c r="BK199" i="3"/>
  <c r="J199" i="3"/>
  <c r="BE199" i="3"/>
  <c r="BI198" i="3"/>
  <c r="BH198" i="3"/>
  <c r="BG198" i="3"/>
  <c r="BF198" i="3"/>
  <c r="T198" i="3"/>
  <c r="R198" i="3"/>
  <c r="P198" i="3"/>
  <c r="BK198" i="3"/>
  <c r="J198" i="3"/>
  <c r="BE198" i="3"/>
  <c r="BI197" i="3"/>
  <c r="BH197" i="3"/>
  <c r="BG197" i="3"/>
  <c r="BF197" i="3"/>
  <c r="T197" i="3"/>
  <c r="R197" i="3"/>
  <c r="P197" i="3"/>
  <c r="BK197" i="3"/>
  <c r="J197" i="3"/>
  <c r="BE197" i="3"/>
  <c r="BI196" i="3"/>
  <c r="BH196" i="3"/>
  <c r="BG196" i="3"/>
  <c r="BF196" i="3"/>
  <c r="T196" i="3"/>
  <c r="R196" i="3"/>
  <c r="P196" i="3"/>
  <c r="BK196" i="3"/>
  <c r="J196" i="3"/>
  <c r="BE196" i="3" s="1"/>
  <c r="BI195" i="3"/>
  <c r="BH195" i="3"/>
  <c r="BG195" i="3"/>
  <c r="BF195" i="3"/>
  <c r="T195" i="3"/>
  <c r="R195" i="3"/>
  <c r="P195" i="3"/>
  <c r="P194" i="3" s="1"/>
  <c r="BK195" i="3"/>
  <c r="J195" i="3"/>
  <c r="BE195" i="3" s="1"/>
  <c r="BI193" i="3"/>
  <c r="BH193" i="3"/>
  <c r="BG193" i="3"/>
  <c r="BF193" i="3"/>
  <c r="T193" i="3"/>
  <c r="R193" i="3"/>
  <c r="P193" i="3"/>
  <c r="BK193" i="3"/>
  <c r="J193" i="3"/>
  <c r="BE193" i="3"/>
  <c r="BI192" i="3"/>
  <c r="BH192" i="3"/>
  <c r="BG192" i="3"/>
  <c r="BF192" i="3"/>
  <c r="T192" i="3"/>
  <c r="R192" i="3"/>
  <c r="P192" i="3"/>
  <c r="BK192" i="3"/>
  <c r="J192" i="3"/>
  <c r="BE192" i="3"/>
  <c r="BI191" i="3"/>
  <c r="BH191" i="3"/>
  <c r="BG191" i="3"/>
  <c r="BF191" i="3"/>
  <c r="T191" i="3"/>
  <c r="R191" i="3"/>
  <c r="P191" i="3"/>
  <c r="BK191" i="3"/>
  <c r="J191" i="3"/>
  <c r="BE191" i="3" s="1"/>
  <c r="BI190" i="3"/>
  <c r="BH190" i="3"/>
  <c r="BG190" i="3"/>
  <c r="BF190" i="3"/>
  <c r="T190" i="3"/>
  <c r="R190" i="3"/>
  <c r="P190" i="3"/>
  <c r="BK190" i="3"/>
  <c r="J190" i="3"/>
  <c r="BE190" i="3"/>
  <c r="BI189" i="3"/>
  <c r="BH189" i="3"/>
  <c r="BG189" i="3"/>
  <c r="BF189" i="3"/>
  <c r="T189" i="3"/>
  <c r="R189" i="3"/>
  <c r="P189" i="3"/>
  <c r="BK189" i="3"/>
  <c r="J189" i="3"/>
  <c r="BE189" i="3"/>
  <c r="BI188" i="3"/>
  <c r="BH188" i="3"/>
  <c r="BG188" i="3"/>
  <c r="BF188" i="3"/>
  <c r="T188" i="3"/>
  <c r="R188" i="3"/>
  <c r="R186" i="3" s="1"/>
  <c r="P188" i="3"/>
  <c r="BK188" i="3"/>
  <c r="BK186" i="3" s="1"/>
  <c r="J186" i="3" s="1"/>
  <c r="J76" i="3" s="1"/>
  <c r="J188" i="3"/>
  <c r="BE188" i="3"/>
  <c r="BI187" i="3"/>
  <c r="BH187" i="3"/>
  <c r="BG187" i="3"/>
  <c r="BF187" i="3"/>
  <c r="T187" i="3"/>
  <c r="T186" i="3"/>
  <c r="R187" i="3"/>
  <c r="P187" i="3"/>
  <c r="BK187" i="3"/>
  <c r="J187" i="3"/>
  <c r="BE187" i="3" s="1"/>
  <c r="BI185" i="3"/>
  <c r="BH185" i="3"/>
  <c r="BG185" i="3"/>
  <c r="BF185" i="3"/>
  <c r="T185" i="3"/>
  <c r="R185" i="3"/>
  <c r="P185" i="3"/>
  <c r="BK185" i="3"/>
  <c r="J185" i="3"/>
  <c r="BE185" i="3" s="1"/>
  <c r="BI184" i="3"/>
  <c r="BH184" i="3"/>
  <c r="BG184" i="3"/>
  <c r="BF184" i="3"/>
  <c r="T184" i="3"/>
  <c r="R184" i="3"/>
  <c r="P184" i="3"/>
  <c r="BK184" i="3"/>
  <c r="J184" i="3"/>
  <c r="BE184" i="3"/>
  <c r="BI183" i="3"/>
  <c r="BH183" i="3"/>
  <c r="BG183" i="3"/>
  <c r="BF183" i="3"/>
  <c r="T183" i="3"/>
  <c r="R183" i="3"/>
  <c r="P183" i="3"/>
  <c r="BK183" i="3"/>
  <c r="J183" i="3"/>
  <c r="BE183" i="3" s="1"/>
  <c r="BI182" i="3"/>
  <c r="BH182" i="3"/>
  <c r="BG182" i="3"/>
  <c r="BF182" i="3"/>
  <c r="T182" i="3"/>
  <c r="R182" i="3"/>
  <c r="P182" i="3"/>
  <c r="BK182" i="3"/>
  <c r="J182" i="3"/>
  <c r="BE182" i="3"/>
  <c r="BI181" i="3"/>
  <c r="BH181" i="3"/>
  <c r="BG181" i="3"/>
  <c r="BF181" i="3"/>
  <c r="T181" i="3"/>
  <c r="R181" i="3"/>
  <c r="P181" i="3"/>
  <c r="BK181" i="3"/>
  <c r="J181" i="3"/>
  <c r="BE181" i="3" s="1"/>
  <c r="BI180" i="3"/>
  <c r="BH180" i="3"/>
  <c r="BG180" i="3"/>
  <c r="BF180" i="3"/>
  <c r="T180" i="3"/>
  <c r="R180" i="3"/>
  <c r="P180" i="3"/>
  <c r="BK180" i="3"/>
  <c r="J180" i="3"/>
  <c r="BE180" i="3"/>
  <c r="BI179" i="3"/>
  <c r="BH179" i="3"/>
  <c r="BG179" i="3"/>
  <c r="BF179" i="3"/>
  <c r="T179" i="3"/>
  <c r="R179" i="3"/>
  <c r="P179" i="3"/>
  <c r="BK179" i="3"/>
  <c r="J179" i="3"/>
  <c r="BE179" i="3" s="1"/>
  <c r="BI178" i="3"/>
  <c r="BH178" i="3"/>
  <c r="BG178" i="3"/>
  <c r="BF178" i="3"/>
  <c r="T178" i="3"/>
  <c r="R178" i="3"/>
  <c r="P178" i="3"/>
  <c r="P170" i="3" s="1"/>
  <c r="BK178" i="3"/>
  <c r="J178" i="3"/>
  <c r="BE178" i="3"/>
  <c r="BI177" i="3"/>
  <c r="BH177" i="3"/>
  <c r="BG177" i="3"/>
  <c r="BF177" i="3"/>
  <c r="T177" i="3"/>
  <c r="R177" i="3"/>
  <c r="P177" i="3"/>
  <c r="BK177" i="3"/>
  <c r="J177" i="3"/>
  <c r="BE177" i="3" s="1"/>
  <c r="BI176" i="3"/>
  <c r="BH176" i="3"/>
  <c r="BG176" i="3"/>
  <c r="BF176" i="3"/>
  <c r="T176" i="3"/>
  <c r="R176" i="3"/>
  <c r="P176" i="3"/>
  <c r="BK176" i="3"/>
  <c r="J176" i="3"/>
  <c r="BE176" i="3"/>
  <c r="BI175" i="3"/>
  <c r="BH175" i="3"/>
  <c r="BG175" i="3"/>
  <c r="BF175" i="3"/>
  <c r="T175" i="3"/>
  <c r="R175" i="3"/>
  <c r="P175" i="3"/>
  <c r="BK175" i="3"/>
  <c r="J175" i="3"/>
  <c r="BE175" i="3"/>
  <c r="BI174" i="3"/>
  <c r="BH174" i="3"/>
  <c r="BG174" i="3"/>
  <c r="BF174" i="3"/>
  <c r="T174" i="3"/>
  <c r="R174" i="3"/>
  <c r="P174" i="3"/>
  <c r="BK174" i="3"/>
  <c r="BK170" i="3" s="1"/>
  <c r="J170" i="3" s="1"/>
  <c r="J75" i="3" s="1"/>
  <c r="J174" i="3"/>
  <c r="BE174" i="3"/>
  <c r="BI173" i="3"/>
  <c r="BH173" i="3"/>
  <c r="BG173" i="3"/>
  <c r="BF173" i="3"/>
  <c r="T173" i="3"/>
  <c r="R173" i="3"/>
  <c r="R170" i="3" s="1"/>
  <c r="P173" i="3"/>
  <c r="BK173" i="3"/>
  <c r="J173" i="3"/>
  <c r="BE173" i="3" s="1"/>
  <c r="BI172" i="3"/>
  <c r="BH172" i="3"/>
  <c r="BG172" i="3"/>
  <c r="BF172" i="3"/>
  <c r="T172" i="3"/>
  <c r="R172" i="3"/>
  <c r="P172" i="3"/>
  <c r="BK172" i="3"/>
  <c r="J172" i="3"/>
  <c r="BE172" i="3"/>
  <c r="BI171" i="3"/>
  <c r="BH171" i="3"/>
  <c r="BG171" i="3"/>
  <c r="BF171" i="3"/>
  <c r="T171" i="3"/>
  <c r="R171" i="3"/>
  <c r="P171" i="3"/>
  <c r="BK171" i="3"/>
  <c r="J171" i="3"/>
  <c r="BE171" i="3"/>
  <c r="BI169" i="3"/>
  <c r="BH169" i="3"/>
  <c r="BG169" i="3"/>
  <c r="BF169" i="3"/>
  <c r="T169" i="3"/>
  <c r="R169" i="3"/>
  <c r="P169" i="3"/>
  <c r="BK169" i="3"/>
  <c r="J169" i="3"/>
  <c r="BE169" i="3" s="1"/>
  <c r="BI168" i="3"/>
  <c r="BH168" i="3"/>
  <c r="BG168" i="3"/>
  <c r="BF168" i="3"/>
  <c r="T168" i="3"/>
  <c r="R168" i="3"/>
  <c r="P168" i="3"/>
  <c r="BK168" i="3"/>
  <c r="J168" i="3"/>
  <c r="BE168" i="3"/>
  <c r="BI167" i="3"/>
  <c r="BH167" i="3"/>
  <c r="BG167" i="3"/>
  <c r="BF167" i="3"/>
  <c r="T167" i="3"/>
  <c r="R167" i="3"/>
  <c r="P167" i="3"/>
  <c r="BK167" i="3"/>
  <c r="J167" i="3"/>
  <c r="BE167" i="3" s="1"/>
  <c r="BI166" i="3"/>
  <c r="BH166" i="3"/>
  <c r="BG166" i="3"/>
  <c r="BF166" i="3"/>
  <c r="T166" i="3"/>
  <c r="R166" i="3"/>
  <c r="P166" i="3"/>
  <c r="BK166" i="3"/>
  <c r="J166" i="3"/>
  <c r="BE166" i="3"/>
  <c r="BI165" i="3"/>
  <c r="BH165" i="3"/>
  <c r="BG165" i="3"/>
  <c r="BF165" i="3"/>
  <c r="T165" i="3"/>
  <c r="R165" i="3"/>
  <c r="P165" i="3"/>
  <c r="BK165" i="3"/>
  <c r="J165" i="3"/>
  <c r="BE165" i="3" s="1"/>
  <c r="BI164" i="3"/>
  <c r="BH164" i="3"/>
  <c r="BG164" i="3"/>
  <c r="BF164" i="3"/>
  <c r="T164" i="3"/>
  <c r="R164" i="3"/>
  <c r="P164" i="3"/>
  <c r="BK164" i="3"/>
  <c r="J164" i="3"/>
  <c r="BE164" i="3"/>
  <c r="BI163" i="3"/>
  <c r="BH163" i="3"/>
  <c r="BG163" i="3"/>
  <c r="BF163" i="3"/>
  <c r="T163" i="3"/>
  <c r="R163" i="3"/>
  <c r="P163" i="3"/>
  <c r="BK163" i="3"/>
  <c r="J163" i="3"/>
  <c r="BE163" i="3" s="1"/>
  <c r="BI162" i="3"/>
  <c r="BH162" i="3"/>
  <c r="BG162" i="3"/>
  <c r="BF162" i="3"/>
  <c r="T162" i="3"/>
  <c r="R162" i="3"/>
  <c r="P162" i="3"/>
  <c r="BK162" i="3"/>
  <c r="J162" i="3"/>
  <c r="BE162" i="3"/>
  <c r="BI161" i="3"/>
  <c r="BH161" i="3"/>
  <c r="BG161" i="3"/>
  <c r="BF161" i="3"/>
  <c r="T161" i="3"/>
  <c r="R161" i="3"/>
  <c r="P161" i="3"/>
  <c r="BK161" i="3"/>
  <c r="J161" i="3"/>
  <c r="BE161" i="3"/>
  <c r="BI160" i="3"/>
  <c r="BH160" i="3"/>
  <c r="BG160" i="3"/>
  <c r="BF160" i="3"/>
  <c r="T160" i="3"/>
  <c r="R160" i="3"/>
  <c r="P160" i="3"/>
  <c r="BK160" i="3"/>
  <c r="J160" i="3"/>
  <c r="BE160" i="3"/>
  <c r="BI159" i="3"/>
  <c r="BH159" i="3"/>
  <c r="BG159" i="3"/>
  <c r="BF159" i="3"/>
  <c r="T159" i="3"/>
  <c r="R159" i="3"/>
  <c r="P159" i="3"/>
  <c r="BK159" i="3"/>
  <c r="J159" i="3"/>
  <c r="BE159" i="3" s="1"/>
  <c r="BI158" i="3"/>
  <c r="BH158" i="3"/>
  <c r="BG158" i="3"/>
  <c r="BF158" i="3"/>
  <c r="T158" i="3"/>
  <c r="R158" i="3"/>
  <c r="P158" i="3"/>
  <c r="BK158" i="3"/>
  <c r="J158" i="3"/>
  <c r="BE158" i="3"/>
  <c r="BI157" i="3"/>
  <c r="BH157" i="3"/>
  <c r="BG157" i="3"/>
  <c r="BF157" i="3"/>
  <c r="T157" i="3"/>
  <c r="R157" i="3"/>
  <c r="P157" i="3"/>
  <c r="BK157" i="3"/>
  <c r="J157" i="3"/>
  <c r="BE157" i="3"/>
  <c r="BI156" i="3"/>
  <c r="BH156" i="3"/>
  <c r="BG156" i="3"/>
  <c r="BF156" i="3"/>
  <c r="T156" i="3"/>
  <c r="R156" i="3"/>
  <c r="R155" i="3" s="1"/>
  <c r="P156" i="3"/>
  <c r="BK156" i="3"/>
  <c r="BK155" i="3" s="1"/>
  <c r="J155" i="3" s="1"/>
  <c r="J74" i="3" s="1"/>
  <c r="J156" i="3"/>
  <c r="BE156" i="3"/>
  <c r="BI154" i="3"/>
  <c r="BH154" i="3"/>
  <c r="BG154" i="3"/>
  <c r="BF154" i="3"/>
  <c r="T154" i="3"/>
  <c r="R154" i="3"/>
  <c r="P154" i="3"/>
  <c r="BK154" i="3"/>
  <c r="J154" i="3"/>
  <c r="BE154" i="3"/>
  <c r="BI153" i="3"/>
  <c r="BH153" i="3"/>
  <c r="BG153" i="3"/>
  <c r="BF153" i="3"/>
  <c r="T153" i="3"/>
  <c r="R153" i="3"/>
  <c r="P153" i="3"/>
  <c r="BK153" i="3"/>
  <c r="J153" i="3"/>
  <c r="BE153" i="3" s="1"/>
  <c r="BI152" i="3"/>
  <c r="BH152" i="3"/>
  <c r="BG152" i="3"/>
  <c r="BF152" i="3"/>
  <c r="T152" i="3"/>
  <c r="R152" i="3"/>
  <c r="P152" i="3"/>
  <c r="BK152" i="3"/>
  <c r="J152" i="3"/>
  <c r="BE152" i="3"/>
  <c r="BI151" i="3"/>
  <c r="BH151" i="3"/>
  <c r="BG151" i="3"/>
  <c r="BF151" i="3"/>
  <c r="T151" i="3"/>
  <c r="R151" i="3"/>
  <c r="P151" i="3"/>
  <c r="BK151" i="3"/>
  <c r="J151" i="3"/>
  <c r="BE151" i="3"/>
  <c r="BI150" i="3"/>
  <c r="BH150" i="3"/>
  <c r="BG150" i="3"/>
  <c r="BF150" i="3"/>
  <c r="T150" i="3"/>
  <c r="R150" i="3"/>
  <c r="P150" i="3"/>
  <c r="P145" i="3" s="1"/>
  <c r="BK150" i="3"/>
  <c r="J150" i="3"/>
  <c r="BE150" i="3"/>
  <c r="BI149" i="3"/>
  <c r="BH149" i="3"/>
  <c r="BG149" i="3"/>
  <c r="BF149" i="3"/>
  <c r="T149" i="3"/>
  <c r="T145" i="3" s="1"/>
  <c r="R149" i="3"/>
  <c r="P149" i="3"/>
  <c r="BK149" i="3"/>
  <c r="J149" i="3"/>
  <c r="BE149" i="3" s="1"/>
  <c r="BI148" i="3"/>
  <c r="BH148" i="3"/>
  <c r="BG148" i="3"/>
  <c r="BF148" i="3"/>
  <c r="T148" i="3"/>
  <c r="R148" i="3"/>
  <c r="P148" i="3"/>
  <c r="BK148" i="3"/>
  <c r="J148" i="3"/>
  <c r="BE148" i="3"/>
  <c r="BI147" i="3"/>
  <c r="BH147" i="3"/>
  <c r="BG147" i="3"/>
  <c r="BF147" i="3"/>
  <c r="T147" i="3"/>
  <c r="R147" i="3"/>
  <c r="P147" i="3"/>
  <c r="BK147" i="3"/>
  <c r="J147" i="3"/>
  <c r="BE147" i="3" s="1"/>
  <c r="BI146" i="3"/>
  <c r="BH146" i="3"/>
  <c r="BG146" i="3"/>
  <c r="BF146" i="3"/>
  <c r="T146" i="3"/>
  <c r="R146" i="3"/>
  <c r="R145" i="3"/>
  <c r="P146" i="3"/>
  <c r="BK146" i="3"/>
  <c r="BK145" i="3" s="1"/>
  <c r="J145" i="3" s="1"/>
  <c r="J146" i="3"/>
  <c r="BE146" i="3"/>
  <c r="J73" i="3"/>
  <c r="BI144" i="3"/>
  <c r="BH144" i="3"/>
  <c r="BG144" i="3"/>
  <c r="BF144" i="3"/>
  <c r="T144" i="3"/>
  <c r="R144" i="3"/>
  <c r="P144" i="3"/>
  <c r="BK144" i="3"/>
  <c r="J144" i="3"/>
  <c r="BE144" i="3"/>
  <c r="BI143" i="3"/>
  <c r="BH143" i="3"/>
  <c r="BG143" i="3"/>
  <c r="BF143" i="3"/>
  <c r="T143" i="3"/>
  <c r="T141" i="3" s="1"/>
  <c r="R143" i="3"/>
  <c r="P143" i="3"/>
  <c r="BK143" i="3"/>
  <c r="J143" i="3"/>
  <c r="BE143" i="3" s="1"/>
  <c r="BI142" i="3"/>
  <c r="BH142" i="3"/>
  <c r="BG142" i="3"/>
  <c r="BF142" i="3"/>
  <c r="T142" i="3"/>
  <c r="R142" i="3"/>
  <c r="P142" i="3"/>
  <c r="P141" i="3"/>
  <c r="BK142" i="3"/>
  <c r="J142" i="3"/>
  <c r="BE142" i="3" s="1"/>
  <c r="BI139" i="3"/>
  <c r="BH139" i="3"/>
  <c r="BG139" i="3"/>
  <c r="BF139" i="3"/>
  <c r="T139" i="3"/>
  <c r="T138" i="3" s="1"/>
  <c r="R139" i="3"/>
  <c r="R138" i="3"/>
  <c r="P139" i="3"/>
  <c r="P138" i="3" s="1"/>
  <c r="BK139" i="3"/>
  <c r="BK138" i="3"/>
  <c r="J138" i="3"/>
  <c r="J70" i="3" s="1"/>
  <c r="J139" i="3"/>
  <c r="BE139" i="3" s="1"/>
  <c r="BI137" i="3"/>
  <c r="BH137" i="3"/>
  <c r="BG137" i="3"/>
  <c r="BF137" i="3"/>
  <c r="T137" i="3"/>
  <c r="T133" i="3" s="1"/>
  <c r="R137" i="3"/>
  <c r="R133" i="3" s="1"/>
  <c r="P137" i="3"/>
  <c r="BK137" i="3"/>
  <c r="J137" i="3"/>
  <c r="BE137" i="3" s="1"/>
  <c r="BI136" i="3"/>
  <c r="BH136" i="3"/>
  <c r="BG136" i="3"/>
  <c r="BF136" i="3"/>
  <c r="T136" i="3"/>
  <c r="R136" i="3"/>
  <c r="P136" i="3"/>
  <c r="BK136" i="3"/>
  <c r="J136" i="3"/>
  <c r="BE136" i="3"/>
  <c r="BI135" i="3"/>
  <c r="BH135" i="3"/>
  <c r="F38" i="3" s="1"/>
  <c r="BC57" i="1" s="1"/>
  <c r="BG135" i="3"/>
  <c r="BF135" i="3"/>
  <c r="T135" i="3"/>
  <c r="R135" i="3"/>
  <c r="P135" i="3"/>
  <c r="BK135" i="3"/>
  <c r="J135" i="3"/>
  <c r="BE135" i="3"/>
  <c r="BI134" i="3"/>
  <c r="BH134" i="3"/>
  <c r="BG134" i="3"/>
  <c r="BF134" i="3"/>
  <c r="T134" i="3"/>
  <c r="R134" i="3"/>
  <c r="P134" i="3"/>
  <c r="P133" i="3"/>
  <c r="BK134" i="3"/>
  <c r="BK133" i="3" s="1"/>
  <c r="J133" i="3" s="1"/>
  <c r="J69" i="3" s="1"/>
  <c r="J134" i="3"/>
  <c r="BE134" i="3"/>
  <c r="BI132" i="3"/>
  <c r="BH132" i="3"/>
  <c r="BG132" i="3"/>
  <c r="BF132" i="3"/>
  <c r="T132" i="3"/>
  <c r="R132" i="3"/>
  <c r="P132" i="3"/>
  <c r="BK132" i="3"/>
  <c r="J132" i="3"/>
  <c r="BE132" i="3"/>
  <c r="BI131" i="3"/>
  <c r="BH131" i="3"/>
  <c r="BG131" i="3"/>
  <c r="BF131" i="3"/>
  <c r="T131" i="3"/>
  <c r="R131" i="3"/>
  <c r="P131" i="3"/>
  <c r="BK131" i="3"/>
  <c r="J131" i="3"/>
  <c r="BE131" i="3" s="1"/>
  <c r="BI130" i="3"/>
  <c r="BH130" i="3"/>
  <c r="BG130" i="3"/>
  <c r="BF130" i="3"/>
  <c r="T130" i="3"/>
  <c r="R130" i="3"/>
  <c r="P130" i="3"/>
  <c r="BK130" i="3"/>
  <c r="J130" i="3"/>
  <c r="BE130" i="3"/>
  <c r="BI129" i="3"/>
  <c r="BH129" i="3"/>
  <c r="BG129" i="3"/>
  <c r="BF129" i="3"/>
  <c r="T129" i="3"/>
  <c r="R129" i="3"/>
  <c r="P129" i="3"/>
  <c r="BK129" i="3"/>
  <c r="J129" i="3"/>
  <c r="BE129" i="3" s="1"/>
  <c r="BI128" i="3"/>
  <c r="BH128" i="3"/>
  <c r="BG128" i="3"/>
  <c r="BF128" i="3"/>
  <c r="T128" i="3"/>
  <c r="R128" i="3"/>
  <c r="P128" i="3"/>
  <c r="P125" i="3" s="1"/>
  <c r="BK128" i="3"/>
  <c r="J128" i="3"/>
  <c r="BE128" i="3"/>
  <c r="BI127" i="3"/>
  <c r="BH127" i="3"/>
  <c r="BG127" i="3"/>
  <c r="BF127" i="3"/>
  <c r="T127" i="3"/>
  <c r="T125" i="3" s="1"/>
  <c r="R127" i="3"/>
  <c r="P127" i="3"/>
  <c r="BK127" i="3"/>
  <c r="J127" i="3"/>
  <c r="BE127" i="3" s="1"/>
  <c r="BI126" i="3"/>
  <c r="BH126" i="3"/>
  <c r="BG126" i="3"/>
  <c r="BF126" i="3"/>
  <c r="F36" i="3" s="1"/>
  <c r="BA57" i="1" s="1"/>
  <c r="T126" i="3"/>
  <c r="R126" i="3"/>
  <c r="P126" i="3"/>
  <c r="BK126" i="3"/>
  <c r="BK125" i="3"/>
  <c r="J125" i="3" s="1"/>
  <c r="J68" i="3" s="1"/>
  <c r="J126" i="3"/>
  <c r="BE126" i="3" s="1"/>
  <c r="BI124" i="3"/>
  <c r="BH124" i="3"/>
  <c r="BG124" i="3"/>
  <c r="BF124" i="3"/>
  <c r="T124" i="3"/>
  <c r="R124" i="3"/>
  <c r="P124" i="3"/>
  <c r="BK124" i="3"/>
  <c r="J124" i="3"/>
  <c r="BE124" i="3"/>
  <c r="BI123" i="3"/>
  <c r="BH123" i="3"/>
  <c r="BG123" i="3"/>
  <c r="BF123" i="3"/>
  <c r="T123" i="3"/>
  <c r="R123" i="3"/>
  <c r="P123" i="3"/>
  <c r="BK123" i="3"/>
  <c r="J123" i="3"/>
  <c r="BE123" i="3" s="1"/>
  <c r="BI122" i="3"/>
  <c r="BH122" i="3"/>
  <c r="BG122" i="3"/>
  <c r="BF122" i="3"/>
  <c r="T122" i="3"/>
  <c r="R122" i="3"/>
  <c r="P122" i="3"/>
  <c r="P119" i="3" s="1"/>
  <c r="BK122" i="3"/>
  <c r="J122" i="3"/>
  <c r="BE122" i="3"/>
  <c r="BI121" i="3"/>
  <c r="BH121" i="3"/>
  <c r="BG121" i="3"/>
  <c r="BF121" i="3"/>
  <c r="T121" i="3"/>
  <c r="T119" i="3" s="1"/>
  <c r="R121" i="3"/>
  <c r="P121" i="3"/>
  <c r="BK121" i="3"/>
  <c r="J121" i="3"/>
  <c r="BE121" i="3" s="1"/>
  <c r="BI120" i="3"/>
  <c r="BH120" i="3"/>
  <c r="BG120" i="3"/>
  <c r="BF120" i="3"/>
  <c r="T120" i="3"/>
  <c r="R120" i="3"/>
  <c r="P120" i="3"/>
  <c r="BK120" i="3"/>
  <c r="BK119" i="3" s="1"/>
  <c r="J119" i="3" s="1"/>
  <c r="J67" i="3" s="1"/>
  <c r="J120" i="3"/>
  <c r="BE120" i="3" s="1"/>
  <c r="BI118" i="3"/>
  <c r="BH118" i="3"/>
  <c r="BG118" i="3"/>
  <c r="BF118" i="3"/>
  <c r="T118" i="3"/>
  <c r="R118" i="3"/>
  <c r="P118" i="3"/>
  <c r="BK118" i="3"/>
  <c r="J118" i="3"/>
  <c r="BE118" i="3"/>
  <c r="BI117" i="3"/>
  <c r="BH117" i="3"/>
  <c r="BG117" i="3"/>
  <c r="BF117" i="3"/>
  <c r="T117" i="3"/>
  <c r="R117" i="3"/>
  <c r="P117" i="3"/>
  <c r="BK117" i="3"/>
  <c r="J117" i="3"/>
  <c r="BE117" i="3" s="1"/>
  <c r="BI116" i="3"/>
  <c r="BH116" i="3"/>
  <c r="BG116" i="3"/>
  <c r="BF116" i="3"/>
  <c r="T116" i="3"/>
  <c r="R116" i="3"/>
  <c r="P116" i="3"/>
  <c r="BK116" i="3"/>
  <c r="J116" i="3"/>
  <c r="BE116" i="3"/>
  <c r="BI115" i="3"/>
  <c r="BH115" i="3"/>
  <c r="BG115" i="3"/>
  <c r="BF115" i="3"/>
  <c r="T115" i="3"/>
  <c r="R115" i="3"/>
  <c r="P115" i="3"/>
  <c r="BK115" i="3"/>
  <c r="J115" i="3"/>
  <c r="BE115" i="3" s="1"/>
  <c r="BI114" i="3"/>
  <c r="BH114" i="3"/>
  <c r="BG114" i="3"/>
  <c r="BF114" i="3"/>
  <c r="T114" i="3"/>
  <c r="R114" i="3"/>
  <c r="P114" i="3"/>
  <c r="BK114" i="3"/>
  <c r="J114" i="3"/>
  <c r="BE114" i="3"/>
  <c r="BI113" i="3"/>
  <c r="BH113" i="3"/>
  <c r="BG113" i="3"/>
  <c r="BF113" i="3"/>
  <c r="T113" i="3"/>
  <c r="R113" i="3"/>
  <c r="P113" i="3"/>
  <c r="BK113" i="3"/>
  <c r="J113" i="3"/>
  <c r="BE113" i="3"/>
  <c r="BI112" i="3"/>
  <c r="BH112" i="3"/>
  <c r="BG112" i="3"/>
  <c r="BF112" i="3"/>
  <c r="T112" i="3"/>
  <c r="R112" i="3"/>
  <c r="P112" i="3"/>
  <c r="BK112" i="3"/>
  <c r="J112" i="3"/>
  <c r="BE112" i="3"/>
  <c r="BI111" i="3"/>
  <c r="BH111" i="3"/>
  <c r="BG111" i="3"/>
  <c r="BF111" i="3"/>
  <c r="T111" i="3"/>
  <c r="R111" i="3"/>
  <c r="P111" i="3"/>
  <c r="BK111" i="3"/>
  <c r="J111" i="3"/>
  <c r="BE111" i="3" s="1"/>
  <c r="BI110" i="3"/>
  <c r="BH110" i="3"/>
  <c r="BG110" i="3"/>
  <c r="F37" i="3" s="1"/>
  <c r="BB57" i="1" s="1"/>
  <c r="BF110" i="3"/>
  <c r="T110" i="3"/>
  <c r="R110" i="3"/>
  <c r="P110" i="3"/>
  <c r="BK110" i="3"/>
  <c r="J110" i="3"/>
  <c r="BE110" i="3"/>
  <c r="BI109" i="3"/>
  <c r="BH109" i="3"/>
  <c r="BG109" i="3"/>
  <c r="BF109" i="3"/>
  <c r="T109" i="3"/>
  <c r="R109" i="3"/>
  <c r="P109" i="3"/>
  <c r="BK109" i="3"/>
  <c r="J109" i="3"/>
  <c r="BE109" i="3" s="1"/>
  <c r="BI108" i="3"/>
  <c r="BH108" i="3"/>
  <c r="BG108" i="3"/>
  <c r="BF108" i="3"/>
  <c r="T108" i="3"/>
  <c r="R108" i="3"/>
  <c r="P108" i="3"/>
  <c r="BK108" i="3"/>
  <c r="BK106" i="3" s="1"/>
  <c r="J108" i="3"/>
  <c r="BE108" i="3"/>
  <c r="BI107" i="3"/>
  <c r="BH107" i="3"/>
  <c r="BG107" i="3"/>
  <c r="BF107" i="3"/>
  <c r="T107" i="3"/>
  <c r="T106" i="3" s="1"/>
  <c r="R107" i="3"/>
  <c r="P107" i="3"/>
  <c r="BK107" i="3"/>
  <c r="J106" i="3"/>
  <c r="J66" i="3" s="1"/>
  <c r="J107" i="3"/>
  <c r="BE107" i="3" s="1"/>
  <c r="BI105" i="3"/>
  <c r="BH105" i="3"/>
  <c r="BG105" i="3"/>
  <c r="BF105" i="3"/>
  <c r="T105" i="3"/>
  <c r="T104" i="3"/>
  <c r="R105" i="3"/>
  <c r="R104" i="3"/>
  <c r="P105" i="3"/>
  <c r="P104" i="3"/>
  <c r="BK105" i="3"/>
  <c r="BK104" i="3"/>
  <c r="J105" i="3"/>
  <c r="BE105" i="3" s="1"/>
  <c r="J99" i="3"/>
  <c r="F96" i="3"/>
  <c r="E94" i="3"/>
  <c r="J59" i="3"/>
  <c r="F56" i="3"/>
  <c r="E54" i="3"/>
  <c r="J23" i="3"/>
  <c r="E23" i="3"/>
  <c r="J22" i="3"/>
  <c r="J20" i="3"/>
  <c r="E20" i="3"/>
  <c r="F99" i="3"/>
  <c r="F59" i="3"/>
  <c r="J19" i="3"/>
  <c r="J17" i="3"/>
  <c r="E17" i="3"/>
  <c r="F98" i="3" s="1"/>
  <c r="J16" i="3"/>
  <c r="J14" i="3"/>
  <c r="J96" i="3"/>
  <c r="J56" i="3"/>
  <c r="E7" i="3"/>
  <c r="E90" i="3" s="1"/>
  <c r="J39" i="2"/>
  <c r="J38" i="2"/>
  <c r="AY56" i="1"/>
  <c r="J37" i="2"/>
  <c r="AX56" i="1" s="1"/>
  <c r="BI118" i="2"/>
  <c r="BH118" i="2"/>
  <c r="BG118" i="2"/>
  <c r="BF118" i="2"/>
  <c r="T118" i="2"/>
  <c r="R118" i="2"/>
  <c r="P118" i="2"/>
  <c r="P113" i="2" s="1"/>
  <c r="BK118" i="2"/>
  <c r="J118" i="2"/>
  <c r="BE118" i="2"/>
  <c r="BI117" i="2"/>
  <c r="BH117" i="2"/>
  <c r="BG117" i="2"/>
  <c r="BF117" i="2"/>
  <c r="T117" i="2"/>
  <c r="T113" i="2" s="1"/>
  <c r="R117" i="2"/>
  <c r="R113" i="2" s="1"/>
  <c r="P117" i="2"/>
  <c r="BK117" i="2"/>
  <c r="J117" i="2"/>
  <c r="BE117" i="2" s="1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BF114" i="2"/>
  <c r="T114" i="2"/>
  <c r="R114" i="2"/>
  <c r="P114" i="2"/>
  <c r="BK114" i="2"/>
  <c r="BK113" i="2" s="1"/>
  <c r="J113" i="2" s="1"/>
  <c r="J114" i="2"/>
  <c r="BE114" i="2"/>
  <c r="J67" i="2"/>
  <c r="BI112" i="2"/>
  <c r="BH112" i="2"/>
  <c r="BG112" i="2"/>
  <c r="BF112" i="2"/>
  <c r="T112" i="2"/>
  <c r="R112" i="2"/>
  <c r="P112" i="2"/>
  <c r="P96" i="2" s="1"/>
  <c r="BK112" i="2"/>
  <c r="J112" i="2"/>
  <c r="BE112" i="2"/>
  <c r="BI111" i="2"/>
  <c r="BH111" i="2"/>
  <c r="BG111" i="2"/>
  <c r="BF111" i="2"/>
  <c r="T111" i="2"/>
  <c r="R111" i="2"/>
  <c r="P111" i="2"/>
  <c r="BK111" i="2"/>
  <c r="J111" i="2"/>
  <c r="BE111" i="2" s="1"/>
  <c r="BI110" i="2"/>
  <c r="BH110" i="2"/>
  <c r="BG110" i="2"/>
  <c r="BF110" i="2"/>
  <c r="T110" i="2"/>
  <c r="R110" i="2"/>
  <c r="P110" i="2"/>
  <c r="BK110" i="2"/>
  <c r="J110" i="2"/>
  <c r="BE110" i="2"/>
  <c r="BI109" i="2"/>
  <c r="BH109" i="2"/>
  <c r="BG109" i="2"/>
  <c r="BF109" i="2"/>
  <c r="T109" i="2"/>
  <c r="R109" i="2"/>
  <c r="P109" i="2"/>
  <c r="BK109" i="2"/>
  <c r="J109" i="2"/>
  <c r="BE109" i="2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R107" i="2"/>
  <c r="P107" i="2"/>
  <c r="BK107" i="2"/>
  <c r="J107" i="2"/>
  <c r="BE107" i="2" s="1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J104" i="2"/>
  <c r="BE104" i="2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J101" i="2"/>
  <c r="BE101" i="2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J99" i="2"/>
  <c r="BE99" i="2"/>
  <c r="BI98" i="2"/>
  <c r="BH98" i="2"/>
  <c r="BG98" i="2"/>
  <c r="BF98" i="2"/>
  <c r="J36" i="2" s="1"/>
  <c r="AW56" i="1" s="1"/>
  <c r="T98" i="2"/>
  <c r="R98" i="2"/>
  <c r="P98" i="2"/>
  <c r="BK98" i="2"/>
  <c r="J98" i="2"/>
  <c r="BE98" i="2"/>
  <c r="BI97" i="2"/>
  <c r="BH97" i="2"/>
  <c r="BG97" i="2"/>
  <c r="BF97" i="2"/>
  <c r="T97" i="2"/>
  <c r="R97" i="2"/>
  <c r="P97" i="2"/>
  <c r="BK97" i="2"/>
  <c r="J97" i="2"/>
  <c r="BE97" i="2"/>
  <c r="BI95" i="2"/>
  <c r="F39" i="2" s="1"/>
  <c r="BH95" i="2"/>
  <c r="BG95" i="2"/>
  <c r="BF95" i="2"/>
  <c r="T95" i="2"/>
  <c r="R95" i="2"/>
  <c r="P95" i="2"/>
  <c r="BK95" i="2"/>
  <c r="J95" i="2"/>
  <c r="BE95" i="2" s="1"/>
  <c r="F35" i="2" s="1"/>
  <c r="AZ56" i="1" s="1"/>
  <c r="BI94" i="2"/>
  <c r="BH94" i="2"/>
  <c r="BG94" i="2"/>
  <c r="BF94" i="2"/>
  <c r="T94" i="2"/>
  <c r="R94" i="2"/>
  <c r="P94" i="2"/>
  <c r="BK94" i="2"/>
  <c r="J94" i="2"/>
  <c r="BE94" i="2"/>
  <c r="BI93" i="2"/>
  <c r="BH93" i="2"/>
  <c r="BG93" i="2"/>
  <c r="BF93" i="2"/>
  <c r="T93" i="2"/>
  <c r="R93" i="2"/>
  <c r="P93" i="2"/>
  <c r="BK93" i="2"/>
  <c r="J93" i="2"/>
  <c r="BE93" i="2"/>
  <c r="BI92" i="2"/>
  <c r="BD56" i="1"/>
  <c r="BH92" i="2"/>
  <c r="BG92" i="2"/>
  <c r="F37" i="2" s="1"/>
  <c r="BB56" i="1" s="1"/>
  <c r="BF92" i="2"/>
  <c r="T92" i="2"/>
  <c r="R92" i="2"/>
  <c r="R91" i="2"/>
  <c r="P92" i="2"/>
  <c r="P91" i="2" s="1"/>
  <c r="BK92" i="2"/>
  <c r="J92" i="2"/>
  <c r="BE92" i="2"/>
  <c r="J86" i="2"/>
  <c r="F83" i="2"/>
  <c r="E81" i="2"/>
  <c r="J59" i="2"/>
  <c r="F56" i="2"/>
  <c r="E54" i="2"/>
  <c r="J23" i="2"/>
  <c r="E23" i="2"/>
  <c r="J85" i="2" s="1"/>
  <c r="J22" i="2"/>
  <c r="J20" i="2"/>
  <c r="E20" i="2"/>
  <c r="F59" i="2" s="1"/>
  <c r="J19" i="2"/>
  <c r="J17" i="2"/>
  <c r="E17" i="2"/>
  <c r="F85" i="2" s="1"/>
  <c r="F58" i="2"/>
  <c r="J16" i="2"/>
  <c r="J14" i="2"/>
  <c r="E7" i="2"/>
  <c r="E77" i="2" s="1"/>
  <c r="AS59" i="1"/>
  <c r="AS55" i="1"/>
  <c r="AS54" i="1" s="1"/>
  <c r="AT62" i="1"/>
  <c r="L50" i="1"/>
  <c r="AM50" i="1"/>
  <c r="AM49" i="1"/>
  <c r="L49" i="1"/>
  <c r="AM47" i="1"/>
  <c r="L47" i="1"/>
  <c r="L45" i="1"/>
  <c r="L44" i="1"/>
  <c r="J35" i="2" l="1"/>
  <c r="AV56" i="1" s="1"/>
  <c r="AT56" i="1" s="1"/>
  <c r="R96" i="2"/>
  <c r="F86" i="2"/>
  <c r="T91" i="2"/>
  <c r="T90" i="2" s="1"/>
  <c r="T89" i="2" s="1"/>
  <c r="T96" i="2"/>
  <c r="R141" i="3"/>
  <c r="R140" i="3" s="1"/>
  <c r="J36" i="3"/>
  <c r="AW57" i="1" s="1"/>
  <c r="BK194" i="3"/>
  <c r="J194" i="3" s="1"/>
  <c r="J77" i="3" s="1"/>
  <c r="F38" i="6"/>
  <c r="BC61" i="1" s="1"/>
  <c r="BC59" i="1" s="1"/>
  <c r="AY59" i="1" s="1"/>
  <c r="R140" i="6"/>
  <c r="J83" i="2"/>
  <c r="J56" i="2"/>
  <c r="J98" i="3"/>
  <c r="J58" i="3"/>
  <c r="BK91" i="2"/>
  <c r="F36" i="2"/>
  <c r="BA56" i="1" s="1"/>
  <c r="J35" i="3"/>
  <c r="AV57" i="1" s="1"/>
  <c r="AT57" i="1" s="1"/>
  <c r="F35" i="3"/>
  <c r="AZ57" i="1" s="1"/>
  <c r="AZ55" i="1" s="1"/>
  <c r="P106" i="3"/>
  <c r="P103" i="3" s="1"/>
  <c r="R119" i="3"/>
  <c r="F36" i="5"/>
  <c r="BA60" i="1" s="1"/>
  <c r="BA59" i="1" s="1"/>
  <c r="AW59" i="1" s="1"/>
  <c r="F35" i="6"/>
  <c r="AZ61" i="1" s="1"/>
  <c r="R110" i="6"/>
  <c r="T103" i="3"/>
  <c r="BB55" i="1"/>
  <c r="R125" i="3"/>
  <c r="T170" i="3"/>
  <c r="P186" i="3"/>
  <c r="T194" i="3"/>
  <c r="T108" i="5"/>
  <c r="R90" i="2"/>
  <c r="R89" i="2" s="1"/>
  <c r="BK103" i="3"/>
  <c r="P90" i="2"/>
  <c r="P89" i="2" s="1"/>
  <c r="AU56" i="1" s="1"/>
  <c r="F38" i="2"/>
  <c r="BC56" i="1" s="1"/>
  <c r="BC55" i="1" s="1"/>
  <c r="J104" i="3"/>
  <c r="J65" i="3" s="1"/>
  <c r="BK141" i="3"/>
  <c r="J82" i="4"/>
  <c r="J35" i="5"/>
  <c r="AV60" i="1" s="1"/>
  <c r="F35" i="5"/>
  <c r="AZ60" i="1" s="1"/>
  <c r="AZ59" i="1" s="1"/>
  <c r="AV59" i="1" s="1"/>
  <c r="AT59" i="1" s="1"/>
  <c r="J36" i="5"/>
  <c r="AW60" i="1" s="1"/>
  <c r="BK96" i="2"/>
  <c r="J96" i="2" s="1"/>
  <c r="J66" i="2" s="1"/>
  <c r="F39" i="3"/>
  <c r="BD57" i="1" s="1"/>
  <c r="BD55" i="1" s="1"/>
  <c r="R106" i="3"/>
  <c r="R103" i="3" s="1"/>
  <c r="T155" i="3"/>
  <c r="T140" i="3" s="1"/>
  <c r="P155" i="3"/>
  <c r="P140" i="3" s="1"/>
  <c r="J87" i="4"/>
  <c r="J64" i="4" s="1"/>
  <c r="BK86" i="4"/>
  <c r="J86" i="4" s="1"/>
  <c r="J102" i="5"/>
  <c r="J65" i="5" s="1"/>
  <c r="BK101" i="5"/>
  <c r="T181" i="5"/>
  <c r="F106" i="6"/>
  <c r="F59" i="6"/>
  <c r="E50" i="2"/>
  <c r="R222" i="3"/>
  <c r="E74" i="4"/>
  <c r="E50" i="4"/>
  <c r="J96" i="5"/>
  <c r="R108" i="5"/>
  <c r="R101" i="5" s="1"/>
  <c r="F37" i="6"/>
  <c r="BB61" i="1" s="1"/>
  <c r="BB59" i="1" s="1"/>
  <c r="AX59" i="1" s="1"/>
  <c r="J155" i="6"/>
  <c r="J71" i="6" s="1"/>
  <c r="R164" i="6"/>
  <c r="J36" i="6"/>
  <c r="AW61" i="1" s="1"/>
  <c r="J58" i="2"/>
  <c r="F58" i="3"/>
  <c r="J56" i="4"/>
  <c r="J35" i="4"/>
  <c r="AV58" i="1" s="1"/>
  <c r="AT58" i="1" s="1"/>
  <c r="F35" i="4"/>
  <c r="AZ58" i="1" s="1"/>
  <c r="T102" i="5"/>
  <c r="T101" i="5" s="1"/>
  <c r="T100" i="5" s="1"/>
  <c r="P108" i="5"/>
  <c r="R186" i="5"/>
  <c r="R181" i="5" s="1"/>
  <c r="E50" i="3"/>
  <c r="T118" i="6"/>
  <c r="P118" i="6"/>
  <c r="F58" i="7"/>
  <c r="F82" i="7"/>
  <c r="BK217" i="3"/>
  <c r="J217" i="3" s="1"/>
  <c r="J78" i="3" s="1"/>
  <c r="BK225" i="3"/>
  <c r="J225" i="3" s="1"/>
  <c r="J80" i="3" s="1"/>
  <c r="E88" i="5"/>
  <c r="E50" i="5"/>
  <c r="F39" i="5"/>
  <c r="BD60" i="1" s="1"/>
  <c r="J182" i="5"/>
  <c r="J69" i="5" s="1"/>
  <c r="BK189" i="5"/>
  <c r="J189" i="5" s="1"/>
  <c r="J72" i="5" s="1"/>
  <c r="R219" i="5"/>
  <c r="R227" i="5"/>
  <c r="J35" i="6"/>
  <c r="AV61" i="1" s="1"/>
  <c r="AT61" i="1" s="1"/>
  <c r="F36" i="6"/>
  <c r="BA61" i="1" s="1"/>
  <c r="R185" i="6"/>
  <c r="P225" i="3"/>
  <c r="P102" i="5"/>
  <c r="P189" i="5"/>
  <c r="P181" i="5" s="1"/>
  <c r="R154" i="6"/>
  <c r="T140" i="6"/>
  <c r="T164" i="6"/>
  <c r="T197" i="6"/>
  <c r="BK237" i="6"/>
  <c r="J237" i="6" s="1"/>
  <c r="J79" i="6" s="1"/>
  <c r="BK301" i="6"/>
  <c r="J301" i="6" s="1"/>
  <c r="J83" i="6" s="1"/>
  <c r="F36" i="4"/>
  <c r="BA58" i="1" s="1"/>
  <c r="T111" i="6"/>
  <c r="T110" i="6" s="1"/>
  <c r="R197" i="6"/>
  <c r="T218" i="6"/>
  <c r="BK339" i="6"/>
  <c r="J339" i="6" s="1"/>
  <c r="J86" i="6" s="1"/>
  <c r="F58" i="4"/>
  <c r="F58" i="5"/>
  <c r="F39" i="6"/>
  <c r="BD61" i="1" s="1"/>
  <c r="BK174" i="6"/>
  <c r="J174" i="6" s="1"/>
  <c r="J74" i="6" s="1"/>
  <c r="T174" i="6"/>
  <c r="BK185" i="6"/>
  <c r="J185" i="6" s="1"/>
  <c r="J75" i="6" s="1"/>
  <c r="P323" i="6"/>
  <c r="P111" i="6"/>
  <c r="P174" i="6"/>
  <c r="P154" i="6" s="1"/>
  <c r="BK197" i="6"/>
  <c r="J197" i="6" s="1"/>
  <c r="J77" i="6" s="1"/>
  <c r="BK218" i="6"/>
  <c r="J218" i="6" s="1"/>
  <c r="J78" i="6" s="1"/>
  <c r="T237" i="6"/>
  <c r="T285" i="6"/>
  <c r="T301" i="6"/>
  <c r="R323" i="6"/>
  <c r="BK323" i="6"/>
  <c r="J323" i="6" s="1"/>
  <c r="J85" i="6" s="1"/>
  <c r="R118" i="6"/>
  <c r="P218" i="6"/>
  <c r="P314" i="6"/>
  <c r="J63" i="7"/>
  <c r="J32" i="7"/>
  <c r="F59" i="7"/>
  <c r="P102" i="3" l="1"/>
  <c r="AU57" i="1" s="1"/>
  <c r="R100" i="5"/>
  <c r="AV55" i="1"/>
  <c r="AZ54" i="1"/>
  <c r="J103" i="3"/>
  <c r="J64" i="3" s="1"/>
  <c r="BK102" i="3"/>
  <c r="J102" i="3" s="1"/>
  <c r="R109" i="6"/>
  <c r="AT60" i="1"/>
  <c r="J91" i="2"/>
  <c r="J65" i="2" s="1"/>
  <c r="BK90" i="2"/>
  <c r="J41" i="7"/>
  <c r="AG62" i="1"/>
  <c r="AN62" i="1" s="1"/>
  <c r="T102" i="3"/>
  <c r="P101" i="5"/>
  <c r="P100" i="5" s="1"/>
  <c r="AU60" i="1" s="1"/>
  <c r="AU59" i="1" s="1"/>
  <c r="BK181" i="5"/>
  <c r="J181" i="5" s="1"/>
  <c r="J68" i="5" s="1"/>
  <c r="R102" i="3"/>
  <c r="BK154" i="6"/>
  <c r="BA55" i="1"/>
  <c r="J141" i="3"/>
  <c r="J72" i="3" s="1"/>
  <c r="BK140" i="3"/>
  <c r="J140" i="3" s="1"/>
  <c r="J71" i="3" s="1"/>
  <c r="P110" i="6"/>
  <c r="P109" i="6" s="1"/>
  <c r="AU61" i="1" s="1"/>
  <c r="T154" i="6"/>
  <c r="T109" i="6" s="1"/>
  <c r="BD59" i="1"/>
  <c r="BD54" i="1" s="1"/>
  <c r="W33" i="1" s="1"/>
  <c r="J101" i="5"/>
  <c r="J64" i="5" s="1"/>
  <c r="BC54" i="1"/>
  <c r="AY55" i="1"/>
  <c r="J63" i="4"/>
  <c r="J32" i="4"/>
  <c r="AU55" i="1"/>
  <c r="AX55" i="1"/>
  <c r="BB54" i="1"/>
  <c r="AU54" i="1" l="1"/>
  <c r="J32" i="3"/>
  <c r="J63" i="3"/>
  <c r="AY54" i="1"/>
  <c r="W32" i="1"/>
  <c r="AG58" i="1"/>
  <c r="AN58" i="1" s="1"/>
  <c r="J41" i="4"/>
  <c r="AW55" i="1"/>
  <c r="BA54" i="1"/>
  <c r="J154" i="6"/>
  <c r="J70" i="6" s="1"/>
  <c r="BK109" i="6"/>
  <c r="J109" i="6" s="1"/>
  <c r="J90" i="2"/>
  <c r="J64" i="2" s="1"/>
  <c r="BK89" i="2"/>
  <c r="J89" i="2" s="1"/>
  <c r="W29" i="1"/>
  <c r="AV54" i="1"/>
  <c r="AT55" i="1"/>
  <c r="BK100" i="5"/>
  <c r="J100" i="5" s="1"/>
  <c r="AX54" i="1"/>
  <c r="W31" i="1"/>
  <c r="AK29" i="1" l="1"/>
  <c r="J63" i="6"/>
  <c r="J32" i="6"/>
  <c r="J63" i="2"/>
  <c r="J32" i="2"/>
  <c r="J41" i="3"/>
  <c r="AG57" i="1"/>
  <c r="AN57" i="1" s="1"/>
  <c r="J63" i="5"/>
  <c r="J32" i="5"/>
  <c r="AW54" i="1"/>
  <c r="AK30" i="1" s="1"/>
  <c r="W30" i="1"/>
  <c r="AG56" i="1" l="1"/>
  <c r="J41" i="2"/>
  <c r="J41" i="6"/>
  <c r="AG61" i="1"/>
  <c r="AN61" i="1" s="1"/>
  <c r="J41" i="5"/>
  <c r="AG60" i="1"/>
  <c r="AT54" i="1"/>
  <c r="AG59" i="1" l="1"/>
  <c r="AN59" i="1" s="1"/>
  <c r="AN60" i="1"/>
  <c r="AN56" i="1"/>
  <c r="AG55" i="1"/>
  <c r="AN55" i="1" l="1"/>
  <c r="AG54" i="1"/>
  <c r="AN54" i="1" l="1"/>
  <c r="AK26" i="1"/>
  <c r="AK35" i="1" s="1"/>
</calcChain>
</file>

<file path=xl/sharedStrings.xml><?xml version="1.0" encoding="utf-8"?>
<sst xmlns="http://schemas.openxmlformats.org/spreadsheetml/2006/main" count="8757" uniqueCount="1956">
  <si>
    <t>Export Komplet</t>
  </si>
  <si>
    <t>VZ</t>
  </si>
  <si>
    <t>2.0</t>
  </si>
  <si>
    <t>ZAMOK</t>
  </si>
  <si>
    <t>False</t>
  </si>
  <si>
    <t>{0fd3df06-3374-47fd-974b-e440c919a97f}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</si>
  <si>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</si>
  <si>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</si>
  <si>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</si>
  <si>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</si>
  <si>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</si>
  <si>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</si>
  <si>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</si>
  <si>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</si>
  <si>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TERTULErozdel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</si>
  <si>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</si>
  <si>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</si>
  <si>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GENERÁLNÍ OPRAVA E1 - rozdělení</t>
  </si>
  <si>
    <t>KSO:</t>
  </si>
  <si>
    <t/>
  </si>
  <si>
    <t>CC-CZ:</t>
  </si>
  <si>
    <t>Místo:</t>
  </si>
  <si>
    <t>Liberec</t>
  </si>
  <si>
    <t>Datum:</t>
  </si>
  <si>
    <t>27. 2. 2019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</si>
  <si>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</si>
  <si>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</si>
  <si>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</si>
  <si>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</si>
  <si>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</si>
  <si>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</si>
  <si>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</si>
  <si>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</si>
  <si>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</si>
  <si>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Propos Liberec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</si>
  <si>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</si>
  <si>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</si>
  <si>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</si>
  <si>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</si>
  <si>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</si>
  <si>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</si>
  <si>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</si>
  <si>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</si>
  <si>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</si>
  <si>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</si>
  <si>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</si>
  <si>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</si>
  <si>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</si>
  <si>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</si>
  <si>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</si>
  <si>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</si>
  <si>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</si>
  <si>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</si>
  <si>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</si>
  <si>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</si>
  <si>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</si>
  <si>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</si>
  <si>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</si>
  <si>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</si>
  <si>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</si>
  <si>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</si>
  <si>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</si>
  <si>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</si>
  <si>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</si>
  <si>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</si>
  <si>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</si>
  <si>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</si>
  <si>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</si>
  <si>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</si>
  <si>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</si>
  <si>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</si>
  <si>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</si>
  <si>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</si>
  <si>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</si>
  <si>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</si>
  <si>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IN</t>
  </si>
  <si>
    <t>Investiční náklady</t>
  </si>
  <si>
    <t>STA</t>
  </si>
  <si>
    <t>1</t>
  </si>
  <si>
    <t>{ab7d0a5b-18e6-4103-bdfc-168fa69965a0}</t>
  </si>
  <si>
    <t>2</t>
  </si>
  <si>
    <t>/</t>
  </si>
  <si>
    <t>01i</t>
  </si>
  <si>
    <t>Bourací práce - investiční náklady</t>
  </si>
  <si>
    <t>Soupis</t>
  </si>
  <si>
    <t>{653df088-0d85-49f3-a140-ff3561dd2333}</t>
  </si>
  <si>
    <t>8013513</t>
  </si>
  <si>
    <t>02i</t>
  </si>
  <si>
    <t>Nové konstrukce - investiční náklady</t>
  </si>
  <si>
    <t>{74dd07d2-ed80-44c4-8324-597b49ccc490}</t>
  </si>
  <si>
    <t>04i</t>
  </si>
  <si>
    <t>Vedlejší rozpočtové náklady - investiční náklady</t>
  </si>
  <si>
    <t>{a29d496b-afe6-47ec-96fa-2779ca93b370}</t>
  </si>
  <si>
    <t>NI</t>
  </si>
  <si>
    <t>Neinvestiční náklady</t>
  </si>
  <si>
    <t>{c11f6348-1145-4446-ad66-d8a06439be4c}</t>
  </si>
  <si>
    <t>01n</t>
  </si>
  <si>
    <t>Bourací práce - neinvestiční náklady</t>
  </si>
  <si>
    <t>{0a28aeb1-ec9c-4135-9b99-c192ffae5d16}</t>
  </si>
  <si>
    <t>02n</t>
  </si>
  <si>
    <t>Nové konstrukce - neinvestiční náklady</t>
  </si>
  <si>
    <t>{13cc834c-20af-4fc5-a725-02dbbc8cf798}</t>
  </si>
  <si>
    <t>04n</t>
  </si>
  <si>
    <t>Vedlejší rozpočtové náklady - neinvestiční náklady</t>
  </si>
  <si>
    <t>{88c7ea3c-6c95-4c5e-825b-7125bfc8e65b}</t>
  </si>
  <si>
    <t>KRYCÍ LIST SOUPISU PRACÍ</t>
  </si>
  <si>
    <t>Objekt:</t>
  </si>
  <si>
    <t>IN - Investiční náklady</t>
  </si>
  <si>
    <t>Soupis:</t>
  </si>
  <si>
    <t>01i - Bourací práce - investiční náklady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</si>
  <si>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</si>
  <si>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</si>
  <si>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</si>
  <si>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</si>
  <si>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</si>
  <si>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</si>
  <si>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</si>
  <si>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</si>
  <si>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</si>
  <si>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</si>
  <si>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</si>
  <si>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</si>
  <si>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</si>
  <si>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</si>
  <si>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</si>
  <si>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</si>
  <si>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</si>
  <si>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</si>
  <si>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</si>
  <si>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</si>
  <si>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</si>
  <si>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</si>
  <si>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</si>
  <si>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</si>
  <si>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</si>
  <si>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</si>
  <si>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132201201</t>
  </si>
  <si>
    <t>Hloubení zapažených i nezapažených rýh šířky přes 600 do 2 000 mm s urovnáním dna do předepsaného profilu a spádu v hornině tř. 3 do 100 m3</t>
  </si>
  <si>
    <t>m3</t>
  </si>
  <si>
    <t>CS ÚRS 2018 01</t>
  </si>
  <si>
    <t>4</t>
  </si>
  <si>
    <t>1834509464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</si>
  <si>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</si>
  <si>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</si>
  <si>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399743288</t>
  </si>
  <si>
    <t>3</t>
  </si>
  <si>
    <t>167101101</t>
  </si>
  <si>
    <t>Nakládání, skládání a překládání neulehlého výkopku nebo sypaniny nakládání, množství do 100 m3, z hornin tř. 1 až 4</t>
  </si>
  <si>
    <t>-1791096484</t>
  </si>
  <si>
    <t>174101101</t>
  </si>
  <si>
    <t>Zásyp sypaninou z jakékoliv horniny s uložením výkopku ve vrstvách se zhutněním jam, šachet, rýh nebo kolem objektů v těchto vykopávkách</t>
  </si>
  <si>
    <t>1577063874</t>
  </si>
  <si>
    <t>9</t>
  </si>
  <si>
    <t>Ostatní konstrukce a práce, bourání</t>
  </si>
  <si>
    <t>5</t>
  </si>
  <si>
    <t>961055111</t>
  </si>
  <si>
    <t>Bourání základů z betonu železového</t>
  </si>
  <si>
    <t>-1806639074</t>
  </si>
  <si>
    <t>6</t>
  </si>
  <si>
    <t>971033451</t>
  </si>
  <si>
    <t>Vybourání otvorů ve zdivu základovém nebo nadzákladovém z cihel, tvárnic, příčkovek z cihel pálených na maltu vápennou nebo vápenocementovou plochy do 0,25 m2, tl. do 450 mm</t>
  </si>
  <si>
    <t>kus</t>
  </si>
  <si>
    <t>-2039200475</t>
  </si>
  <si>
    <t>7</t>
  </si>
  <si>
    <t>971033561</t>
  </si>
  <si>
    <t>Vybourání otvorů ve zdivu základovém nebo nadzákladovém z cihel, tvárnic, příčkovek z cihel pálených na maltu vápennou nebo vápenocementovou plochy do 1 m2, tl. do 600 mm</t>
  </si>
  <si>
    <t>1265916121</t>
  </si>
  <si>
    <t>8</t>
  </si>
  <si>
    <t>972054491</t>
  </si>
  <si>
    <t>Vybourání otvorů ve stropech nebo klenbách železobetonových bez odstranění podlahy a násypu, plochy do 1 m2, tl. přes 80 mm</t>
  </si>
  <si>
    <t>-1677951202</t>
  </si>
  <si>
    <t>973031151</t>
  </si>
  <si>
    <t>Vysekání výklenků nebo kapes ve zdivu z cihel na maltu vápennou nebo vápenocementovou výklenků, pohledové plochy přes 0,25 m2</t>
  </si>
  <si>
    <t>-232199713</t>
  </si>
  <si>
    <t>10</t>
  </si>
  <si>
    <t>973031514</t>
  </si>
  <si>
    <t>Vysekání výklenků nebo kapes ve zdivu z cihel na maltu vápennou nebo vápenocementovou kapes pro kotvení upevňovacích prvků, hl. přes 150 mm</t>
  </si>
  <si>
    <t>1604616297</t>
  </si>
  <si>
    <t>11</t>
  </si>
  <si>
    <t>974031153</t>
  </si>
  <si>
    <t>Vysekání rýh ve zdivu cihelném na maltu vápennou nebo vápenocementovou do hl. 100 mm a šířky do 100 mm</t>
  </si>
  <si>
    <t>m</t>
  </si>
  <si>
    <t>1475350284</t>
  </si>
  <si>
    <t>12</t>
  </si>
  <si>
    <t>974031164</t>
  </si>
  <si>
    <t>Vysekání rýh ve zdivu cihelném na maltu vápennou nebo vápenocementovou do hl. 150 mm a šířky do 150 mm</t>
  </si>
  <si>
    <t>-1038904693</t>
  </si>
  <si>
    <t>13</t>
  </si>
  <si>
    <t>974031165</t>
  </si>
  <si>
    <t>Vysekání rýh ve zdivu cihelném na maltu vápennou nebo vápenocementovou do hl. 150 mm a šířky do 200 mm</t>
  </si>
  <si>
    <t>1343776111</t>
  </si>
  <si>
    <t>14</t>
  </si>
  <si>
    <t>974042543</t>
  </si>
  <si>
    <t>Vysekání rýh v betonové nebo jiné monolitické dlažbě s betonovým podkladem do hl.70 mm a šířky do 100 mm</t>
  </si>
  <si>
    <t>1246912487</t>
  </si>
  <si>
    <t>974042544</t>
  </si>
  <si>
    <t>Vysekání rýh v betonové nebo jiné monolitické dlažbě s betonovým podkladem do hl.70 mm a šířky do 150 mm</t>
  </si>
  <si>
    <t>1576225245</t>
  </si>
  <si>
    <t>16</t>
  </si>
  <si>
    <t>974049137</t>
  </si>
  <si>
    <t>Vysekání rýh v betonových zdech do hl. 50 mm a šířky do 300 mm</t>
  </si>
  <si>
    <t>-7855291</t>
  </si>
  <si>
    <t>17</t>
  </si>
  <si>
    <t>977151118</t>
  </si>
  <si>
    <t>Jádrové vrty diamantovými korunkami do stavebních materiálů (železobetonu, betonu, cihel, obkladů, dlažeb, kamene) průměru přes 90 do 100 mm</t>
  </si>
  <si>
    <t>1982435111</t>
  </si>
  <si>
    <t>18</t>
  </si>
  <si>
    <t>977151127</t>
  </si>
  <si>
    <t>Jádrové vrty diamantovými korunkami do stavebních materiálů (železobetonu, betonu, cihel, obkladů, dlažeb, kamene) průměru přes 225 do 250 mm</t>
  </si>
  <si>
    <t>863706411</t>
  </si>
  <si>
    <t>19</t>
  </si>
  <si>
    <t>977151217</t>
  </si>
  <si>
    <t>Jádrové vrty diamantovými korunkami do stavebních materiálů (železobetonu, betonu, cihel, obkladů, dlažeb, kamene) dovrchní (směrem vzhůru), průměru přes 80 do 90 mm</t>
  </si>
  <si>
    <t>44404628</t>
  </si>
  <si>
    <t>20</t>
  </si>
  <si>
    <t>978071611</t>
  </si>
  <si>
    <t>Odsekání omítky (včetně podkladní) a odstranění tepelné nebo vodotěsné izolace z desek, objemové hmotnosti do 120 kg/m3, tl. přes 50 mm, plochy do 1 m2</t>
  </si>
  <si>
    <t>m2</t>
  </si>
  <si>
    <t>2003991667</t>
  </si>
  <si>
    <t>997</t>
  </si>
  <si>
    <t>Přesun sutě</t>
  </si>
  <si>
    <t>997013116</t>
  </si>
  <si>
    <t>Vnitrostaveništní doprava suti a vybouraných hmot vodorovně do 50 m svisle s použitím mechanizace pro budovy a haly výšky přes 18 do 21 m</t>
  </si>
  <si>
    <t>t</t>
  </si>
  <si>
    <t>1927148296</t>
  </si>
  <si>
    <t>22</t>
  </si>
  <si>
    <t>997013501</t>
  </si>
  <si>
    <t>Odvoz suti a vybouraných hmot na skládku nebo meziskládku se složením, na vzdálenost do 1 km</t>
  </si>
  <si>
    <t>819172491</t>
  </si>
  <si>
    <t>23</t>
  </si>
  <si>
    <t>9970135.1</t>
  </si>
  <si>
    <t>Odvoz suti a vybouraných hmot na skládku nebo meziskládku se složením, na vzdálenost Příplatek k ceně za každý další i započatý 1 km přes 1 km</t>
  </si>
  <si>
    <t>-1275883668</t>
  </si>
  <si>
    <t>24</t>
  </si>
  <si>
    <t>997013802</t>
  </si>
  <si>
    <t>Poplatek za uložení stavebního odpadu na skládce (skládkovné) z armovaného betonu zatříděného do Katalogu odpadů pod kódem 170 101</t>
  </si>
  <si>
    <t>1611151857</t>
  </si>
  <si>
    <t>25</t>
  </si>
  <si>
    <t>997013803</t>
  </si>
  <si>
    <t>Poplatek za uložení stavebního odpadu na skládce (skládkovné) cihelného zatříděného do Katalogu odpadů pod kódem 170 102</t>
  </si>
  <si>
    <t>-927847249</t>
  </si>
  <si>
    <t>02i - Nové konstrukce - investiční náklady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</si>
  <si>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</si>
  <si>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</si>
  <si>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</si>
  <si>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</si>
  <si>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</si>
  <si>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</si>
  <si>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713 - Izolace tepelné vč. přesunu hmot</t>
  </si>
  <si>
    <t xml:space="preserve">    762 - Konstrukce tesařské</t>
  </si>
  <si>
    <t xml:space="preserve">    763 - Konstrukce suché výstavby</t>
  </si>
  <si>
    <t xml:space="preserve">    766 - Konstrukce truhlářské vč. přesunu hmot</t>
  </si>
  <si>
    <t xml:space="preserve">    766.1 - Truhlářské výrobky - vnitřní dveře vč. přesunu hmot</t>
  </si>
  <si>
    <t xml:space="preserve">    767 - Konstrukce zámečnické vč. přesunu hmot</t>
  </si>
  <si>
    <t xml:space="preserve">    776 - Podlahy povlakové</t>
  </si>
  <si>
    <t xml:space="preserve">    784 - Dokončovací práce - malby a tapety</t>
  </si>
  <si>
    <t xml:space="preserve">    790 - Specialisté PSV (rozpis viz samostatné přílohy)</t>
  </si>
  <si>
    <t>Zakládání</t>
  </si>
  <si>
    <t>274313711</t>
  </si>
  <si>
    <t>Základy z betonu prostého pasy betonu kamenem neprokládaného tř. C 20/25</t>
  </si>
  <si>
    <t>1803678953</t>
  </si>
  <si>
    <t>Svislé a kompletní konstrukce</t>
  </si>
  <si>
    <t>310238211</t>
  </si>
  <si>
    <t>Zazdívka otvorů ve zdivu nadzákladovém cihlami pálenými plochy přes 0,25 m2 do 1 m2 na maltu vápenocementovou</t>
  </si>
  <si>
    <t>2105835482</t>
  </si>
  <si>
    <t>310239211</t>
  </si>
  <si>
    <t>Zazdívka otvorů ve zdivu nadzákladovém cihlami pálenými plochy přes 1 m2 do 4 m2 na maltu vápenocementovou</t>
  </si>
  <si>
    <t>-1097741939</t>
  </si>
  <si>
    <t>311234001</t>
  </si>
  <si>
    <t>Zdivo jednovrstvé z cihel děrovaných nebroušených klasických spojených na pero a drážku na maltu M5, pevnost cihel do P10, tl. zdiva 175 mm</t>
  </si>
  <si>
    <t>-397443135</t>
  </si>
  <si>
    <t>317234410</t>
  </si>
  <si>
    <t>Vyzdívka mezi nosníky cihlami pálenými na maltu cementovou</t>
  </si>
  <si>
    <t>-1717067133</t>
  </si>
  <si>
    <t>317944321</t>
  </si>
  <si>
    <t>Válcované nosníky dodatečně osazované do připravených otvorů bez zazdění hlav do č. 12</t>
  </si>
  <si>
    <t>573909026</t>
  </si>
  <si>
    <t>317944323</t>
  </si>
  <si>
    <t>Válcované nosníky dodatečně osazované do připravených otvorů bez zazdění hlav č. 14 až 22</t>
  </si>
  <si>
    <t>403037111</t>
  </si>
  <si>
    <t>340238211</t>
  </si>
  <si>
    <t>Zazdívka otvorů v příčkách nebo stěnách cihlami plnými pálenými plochy přes 0,25 m2 do 1 m2, tloušťky do 100 mm</t>
  </si>
  <si>
    <t>1611604238</t>
  </si>
  <si>
    <t>340271025</t>
  </si>
  <si>
    <t>Zazdívka otvorů v příčkách nebo stěnách pórobetonovými tvárnicemi plochy přes 1 m2 do 4 m2, objemová hmotnost 500 kg/m3, tloušťka příčky 100 mm</t>
  </si>
  <si>
    <t>-2107376817</t>
  </si>
  <si>
    <t>340271041</t>
  </si>
  <si>
    <t>Zazdívka otvorů v příčkách nebo stěnách pórobetonovými tvárnicemi plochy přes 0,025 m2 do 1 m2, objemová hmotnost 500 kg/m3, tloušťka příčky 150 mm</t>
  </si>
  <si>
    <t>488261092</t>
  </si>
  <si>
    <t>342272225</t>
  </si>
  <si>
    <t>Příčky z pórobetonových tvárnic hladkých na tenké maltové lože objemová hmotnost do 500 kg/m3, tloušťka příčky 100 mm</t>
  </si>
  <si>
    <t>-1662324652</t>
  </si>
  <si>
    <t>342291121</t>
  </si>
  <si>
    <t>Ukotvení příček plochými kotvami, do konstrukce cihelné</t>
  </si>
  <si>
    <t>-1428732216</t>
  </si>
  <si>
    <t>346244381</t>
  </si>
  <si>
    <t>Plentování ocelových válcovaných nosníků jednostranné cihlami na maltu, výška stojiny do 200 mm</t>
  </si>
  <si>
    <t>-365436457</t>
  </si>
  <si>
    <t>Vodorovné konstrukce</t>
  </si>
  <si>
    <t>411388.10</t>
  </si>
  <si>
    <t>Podbetonování, podbetonování stropů či nosníků z betonu C20/25 vč. doklínování plechem, vyplnění cementovou maltou</t>
  </si>
  <si>
    <t>-1924554832</t>
  </si>
  <si>
    <t>417321414</t>
  </si>
  <si>
    <t>Ztužující pásy a věnce z betonu železového (bez výztuže) tř. C 20/25</t>
  </si>
  <si>
    <t>1863350980</t>
  </si>
  <si>
    <t>417351115</t>
  </si>
  <si>
    <t>Bednění bočnic ztužujících pásů a věnců včetně vzpěr zřízení</t>
  </si>
  <si>
    <t>1435473552</t>
  </si>
  <si>
    <t>417351116</t>
  </si>
  <si>
    <t>Bednění bočnic ztužujících pásů a věnců včetně vzpěr odstranění</t>
  </si>
  <si>
    <t>-656874586</t>
  </si>
  <si>
    <t>417361821</t>
  </si>
  <si>
    <t>Výztuž ztužujících pásů a věnců z betonářské oceli 10 505 (R) nebo BSt 500</t>
  </si>
  <si>
    <t>1109596091</t>
  </si>
  <si>
    <t>Úpravy povrchů, podlahy a osazování výplní</t>
  </si>
  <si>
    <t>612321141</t>
  </si>
  <si>
    <t>Omítka vápenocementová vnitřních ploch nanášená ručně dvouvrstvá, tloušťky jádrové omítky do 10 mm a tloušťky štuku do 3 mm štuková svislých konstrukcí stěn</t>
  </si>
  <si>
    <t>1789605645</t>
  </si>
  <si>
    <t>612325101</t>
  </si>
  <si>
    <t>Vápenocementová omítka rýh hrubá ve stěnách, šířky rýhy do 150 mm</t>
  </si>
  <si>
    <t>955042110</t>
  </si>
  <si>
    <t>613131101</t>
  </si>
  <si>
    <t>Podkladní a spojovací vrstva vnitřních omítaných ploch cementový postřik nanášený ručně celoplošně pilířů nebo sloupů</t>
  </si>
  <si>
    <t>-391750071</t>
  </si>
  <si>
    <t>6131420.1</t>
  </si>
  <si>
    <t xml:space="preserve">Potažení vnitřních pilířů nebo sloupů sklovláknitým pletivem vtlačeným do tenkovrstvé hmoty vč. penetrace a rohové lišty plastové se síťovinou </t>
  </si>
  <si>
    <t>-1042221141</t>
  </si>
  <si>
    <t>613311131</t>
  </si>
  <si>
    <t>Potažení vnitřních ploch štukem tloušťky do 3 mm svislých konstrukcí pilířů nebo sloupů</t>
  </si>
  <si>
    <t>-1669576319</t>
  </si>
  <si>
    <t>631312141</t>
  </si>
  <si>
    <t>Doplnění dosavadních mazanin prostým betonem s dodáním hmot, bez potěru, plochy jednotlivě rýh v dosavadních mazaninách</t>
  </si>
  <si>
    <t>-2051551117</t>
  </si>
  <si>
    <t>632450122</t>
  </si>
  <si>
    <t>Potěr cementový vyrovnávací ze suchých směsí v pásu o průměrné (střední) tl. přes 20 do 30 mm</t>
  </si>
  <si>
    <t>1098665697</t>
  </si>
  <si>
    <t>26</t>
  </si>
  <si>
    <t>99999.30</t>
  </si>
  <si>
    <t>Příplatek na případné pomocné ocelové kce pro podchycení/zajištění stavajících kcí pro zhovoveních nových kcí</t>
  </si>
  <si>
    <t>soub</t>
  </si>
  <si>
    <t>1801115892</t>
  </si>
  <si>
    <t>27</t>
  </si>
  <si>
    <t>99999100</t>
  </si>
  <si>
    <t xml:space="preserve">Montáž a dodávka hasícího přístroje (práškový) s hasící schopností 21A </t>
  </si>
  <si>
    <t>ks</t>
  </si>
  <si>
    <t>-1175949964</t>
  </si>
  <si>
    <t>28</t>
  </si>
  <si>
    <t>99999105</t>
  </si>
  <si>
    <t>Montáž a dodávka hasícího přístroje (sněhový) s hasící schopností 55B</t>
  </si>
  <si>
    <t>884025776</t>
  </si>
  <si>
    <t>29</t>
  </si>
  <si>
    <t>99999110</t>
  </si>
  <si>
    <t>Montáž a dodávka výstražných a bezpečnostních tabulek dle PBŘ</t>
  </si>
  <si>
    <t>2127186727</t>
  </si>
  <si>
    <t>998</t>
  </si>
  <si>
    <t>Přesun hmot</t>
  </si>
  <si>
    <t>30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</si>
  <si>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</si>
  <si>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</si>
  <si>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-1783938169</t>
  </si>
  <si>
    <t>PSV</t>
  </si>
  <si>
    <t>Práce a dodávky PSV</t>
  </si>
  <si>
    <t>713</t>
  </si>
  <si>
    <t>Izolace tepelné vč. přesunu hmot</t>
  </si>
  <si>
    <t>31</t>
  </si>
  <si>
    <t>713121211</t>
  </si>
  <si>
    <t>Montáž tepelné izolace podlah okrajovými pásky kladenými volně</t>
  </si>
  <si>
    <t>369647606</t>
  </si>
  <si>
    <t>32</t>
  </si>
  <si>
    <t>M</t>
  </si>
  <si>
    <t>631402.1</t>
  </si>
  <si>
    <t>pásek okrajový izolační minerální š 100 mm tl 30 mm</t>
  </si>
  <si>
    <t>911089323</t>
  </si>
  <si>
    <t>33</t>
  </si>
  <si>
    <t>713999.10</t>
  </si>
  <si>
    <t>Montáž a dodávka korkové podložky tl. 4mm umístěné na ocelových profilech viz detail B</t>
  </si>
  <si>
    <t>773069333</t>
  </si>
  <si>
    <t>762</t>
  </si>
  <si>
    <t>Konstrukce tesařské</t>
  </si>
  <si>
    <t>34</t>
  </si>
  <si>
    <t>762511237</t>
  </si>
  <si>
    <t>Podlahové konstrukce podkladové z dřevoštěpkových desek OSB jednovrstvých lepených na pero a drážku broušených, tloušťky desky 25 mm</t>
  </si>
  <si>
    <t>367477563</t>
  </si>
  <si>
    <t>35</t>
  </si>
  <si>
    <t>762713220</t>
  </si>
  <si>
    <t>Montáž prostorových vázaných konstrukcí z řeziva hraněného nebo polohraněného s použitím ocelových spojek (spojky ve specifikaci), průřezové plochy přes 120 do 224 cm2</t>
  </si>
  <si>
    <t>-1446873312</t>
  </si>
  <si>
    <t>36</t>
  </si>
  <si>
    <t>60512011</t>
  </si>
  <si>
    <t>řezivo jehličnaté hranol jakost I nad 120cm2</t>
  </si>
  <si>
    <t>-1132581074</t>
  </si>
  <si>
    <t>37</t>
  </si>
  <si>
    <t>762795000</t>
  </si>
  <si>
    <t>Spojovací prostředky prostorových vázaných konstrukcí hřebíky, svory, fixační prkna</t>
  </si>
  <si>
    <t>359443718</t>
  </si>
  <si>
    <t>38</t>
  </si>
  <si>
    <t>762813.10</t>
  </si>
  <si>
    <t>Voděodolná překližka tl. 15mm foliovaná (vhodná do exteriéru), hladký povrch vč. ukotvení - jednotky VZD</t>
  </si>
  <si>
    <t>-79337046</t>
  </si>
  <si>
    <t>39</t>
  </si>
  <si>
    <t>762813115</t>
  </si>
  <si>
    <t>Záklop stropů montáž (materiál ve specifikaci) vrchního z desek dřevotřískových nebo dřevoštěpkových na pero a drážku</t>
  </si>
  <si>
    <t>-1027002840</t>
  </si>
  <si>
    <t>40</t>
  </si>
  <si>
    <t>607262.10</t>
  </si>
  <si>
    <t>deska dřevoštěpková OSB pero-drážka broušená tl 25mm</t>
  </si>
  <si>
    <t>-997162929</t>
  </si>
  <si>
    <t>41</t>
  </si>
  <si>
    <t>762895000</t>
  </si>
  <si>
    <t>Spojovací prostředky záklopu stropů, stropnic, podbíjení hřebíky, svory</t>
  </si>
  <si>
    <t>-1188381928</t>
  </si>
  <si>
    <t>42</t>
  </si>
  <si>
    <t>998762103</t>
  </si>
  <si>
    <t>Přesun hmot pro konstrukce tesařské stanovený z hmotnosti přesunovaného materiálu vodorovná dopravní vzdálenost do 50 m v objektech výšky přes 12 do 24 m</t>
  </si>
  <si>
    <t>1933053147</t>
  </si>
  <si>
    <t>763</t>
  </si>
  <si>
    <t>Konstrukce suché výstavby</t>
  </si>
  <si>
    <t>43</t>
  </si>
  <si>
    <t>7631113.12</t>
  </si>
  <si>
    <t>SDK příčka tl 150 mm profil CW+UW 100 desky 1xDF 12,5 TI 40 mm EI 45 Rw 45 dB vč. provedení zvuko-izolační úpravy ve styku se stávajícími stěnami a stropem</t>
  </si>
  <si>
    <t>937024150</t>
  </si>
  <si>
    <t>44</t>
  </si>
  <si>
    <t>7631113.1</t>
  </si>
  <si>
    <t>SDK příčka tl 125 mm profil CW+UW 75 desky 1xDF 12,5 TI 40 mm EI 45 Rw 45 dB vč. provedení zvuko-izolační úpravy ve styku se stávajícími stěnami a stropem</t>
  </si>
  <si>
    <t>1254734574</t>
  </si>
  <si>
    <t>45</t>
  </si>
  <si>
    <t>7631214.10</t>
  </si>
  <si>
    <t>Stěna předsazená ze sádrokartonových desek s nosnou konstrukcí z ocelových profilů CW, UW jednoduše opláštěná deskou akustickou tl. 12,5 mm, TI tl. 100 mm 30 kg/m3, EI 30 stěna tl. 115 mm, profil 100 vč. provedení zvuko-izolační úpravy ve styku se stávajícími stěnami a stropem</t>
  </si>
  <si>
    <t>1327971257</t>
  </si>
  <si>
    <t>46</t>
  </si>
  <si>
    <t>763121411</t>
  </si>
  <si>
    <t>Stěna předsazená ze sádrokartonových desek s nosnou konstrukcí z ocelových profilů CW, UW jednoduše opláštěná deskou standardní A tl. 12,5 mm, bez TI, EI 15 stěna tl. 62,5 mm, profil 50</t>
  </si>
  <si>
    <t>-1453245905</t>
  </si>
  <si>
    <t>47</t>
  </si>
  <si>
    <t>763121448</t>
  </si>
  <si>
    <t>Stěna předsazená ze sádrokartonových desek s nosnou konstrukcí z ocelových profilů CW, UW jednoduše opláštěná deskou akustickou tl. 12,5 mm, TI tl. 40 mm 30 kg/m3, EI 30 stěna tl. 65 mm, profil 50</t>
  </si>
  <si>
    <t>1666825281</t>
  </si>
  <si>
    <t>48</t>
  </si>
  <si>
    <t>763131.26</t>
  </si>
  <si>
    <t>Kryty ze sádrokartonových desek dvouvrstvá zavěšená spodní konstrukce z ocelových profilů CD, UD jednoduše opláštěná deskou standardní A, tl. 12,5 mm, bez TI vč. svislých částí</t>
  </si>
  <si>
    <t>491376084</t>
  </si>
  <si>
    <t>49</t>
  </si>
  <si>
    <t>763131411</t>
  </si>
  <si>
    <t>Podhled ze sádrokartonových desek dvouvrstvá zavěšená spodní konstrukce z ocelových profilů CD, UD jednoduše opláštěná deskou standardní A, tl. 12,5 mm, bez TI</t>
  </si>
  <si>
    <t>-1043846798</t>
  </si>
  <si>
    <t>50</t>
  </si>
  <si>
    <t>763164531</t>
  </si>
  <si>
    <t>Obklad ze sádrokartonových desek konstrukcí kovových včetně ochranných úhelníků ve tvaru L rozvinuté šíře přes 0,4 do 0,8 m, opláštěný deskou standardní A, tl. 12,5 mm</t>
  </si>
  <si>
    <t>-1208620593</t>
  </si>
  <si>
    <t>51</t>
  </si>
  <si>
    <t>763164551</t>
  </si>
  <si>
    <t>Obklad ze sádrokartonových desek konstrukcí kovových včetně ochranných úhelníků ve tvaru L rozvinuté šíře přes 0,8 m, opláštěný deskou standardní A, tl. 12,5 mm</t>
  </si>
  <si>
    <t>-1494888696</t>
  </si>
  <si>
    <t>52</t>
  </si>
  <si>
    <t>763172311</t>
  </si>
  <si>
    <t>Instalační technika pro konstrukce ze sádrokartonových desek montáž revizních dvířek velikost 200 x 200 mm</t>
  </si>
  <si>
    <t>974605101</t>
  </si>
  <si>
    <t>53</t>
  </si>
  <si>
    <t>59030710</t>
  </si>
  <si>
    <t>dvířka revizní s automatickým zámkem 200x200mm</t>
  </si>
  <si>
    <t>1454249632</t>
  </si>
  <si>
    <t>54</t>
  </si>
  <si>
    <t>763431.10</t>
  </si>
  <si>
    <t>Demontovatelný SDK kazetový podhled 600/600mm vč. kovové konstrukci, ozn. P1 - bližší popis viz TZ</t>
  </si>
  <si>
    <t>1247898904</t>
  </si>
  <si>
    <t>55</t>
  </si>
  <si>
    <t>763431.12</t>
  </si>
  <si>
    <t>Demontovatelný SDK kazetový podhled 600/600mm vč. kovové konstrukci, ozn. P5, P6 - bližší popis viz TZ</t>
  </si>
  <si>
    <t>-1925339183</t>
  </si>
  <si>
    <t>56</t>
  </si>
  <si>
    <t>998763303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</si>
  <si>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</si>
  <si>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-2093534235</t>
  </si>
  <si>
    <t>766</t>
  </si>
  <si>
    <t>Konstrukce truhlářské vč. přesunu hmot</t>
  </si>
  <si>
    <t>57</t>
  </si>
  <si>
    <t>766900.26</t>
  </si>
  <si>
    <t>Montáž a dodávka parapetu - dřevotřískový s HPL laminátem (tl. 0,5-0,6mm), š-70mm, koncentrace foraldehydů En 120˂8mg/100g, oblé čelo - "deska s nosem", barva bílá (RAL 9002), ozn. Pa15</t>
  </si>
  <si>
    <t>bm</t>
  </si>
  <si>
    <t>-270075760</t>
  </si>
  <si>
    <t>58</t>
  </si>
  <si>
    <t>766910.40</t>
  </si>
  <si>
    <t>Montáž a dodávka voštinové desky tl. 40, š.220, dl.4725mm ohraněná, ozn. D01 - blížší popis viz tabulky PSV</t>
  </si>
  <si>
    <t>-1034568972</t>
  </si>
  <si>
    <t>59</t>
  </si>
  <si>
    <t>766910.42</t>
  </si>
  <si>
    <t>Montáž a dodávka voštinové desky tl. 40, š.220, dl.4470mm ohraněná, ozn. D02 - blížší popis viz tabulky PSV</t>
  </si>
  <si>
    <t>1736995910</t>
  </si>
  <si>
    <t>60</t>
  </si>
  <si>
    <t>766910.44</t>
  </si>
  <si>
    <t>Montáž a dodávka voštinové desky tl. 40, š.220, dl.2900mm ohraněná, ozn. D03 - blížší popis viz tabulky PSV</t>
  </si>
  <si>
    <t>1929720535</t>
  </si>
  <si>
    <t>61</t>
  </si>
  <si>
    <t>766910.46</t>
  </si>
  <si>
    <t>Montáž a dodávka voštinové desky tl. 40, š.220, dl.3980mm ohraněná, ozn. D04 - blížší popis viz tabulky PSV</t>
  </si>
  <si>
    <t>1497867972</t>
  </si>
  <si>
    <t>62</t>
  </si>
  <si>
    <t>767999.10</t>
  </si>
  <si>
    <t>Montáž a dodávka čajové kuchyňské linky d-900mm, materiál MDF + lamino, skříňka zavěšená na stěnu vč. desky, těsnící lišty,nerez jednodřezu a police, kotvení, systémových prvků a detailů, ozn. L1- blíže viz tabulka PSV</t>
  </si>
  <si>
    <t>920344880</t>
  </si>
  <si>
    <t>63</t>
  </si>
  <si>
    <t>767999.12</t>
  </si>
  <si>
    <t>Montáž a dodávka čajové kuchyňské linky d-900mm, materiál MDF + lamino, skříňka zavěšená na stěnu vč. desky, těsnící lišty,nerez jednodřezu a police, kotvení, systémových prvků a detailů, ozn. L2- blíže viz tabulka PSV</t>
  </si>
  <si>
    <t>-376081394</t>
  </si>
  <si>
    <t>64</t>
  </si>
  <si>
    <t>767999.14</t>
  </si>
  <si>
    <t>Montáž a dodávka čajové kuchyňské linky d-1200mm, materiál MDF + lamino, skříňka zavěšená na stěnu spodní a horní vč. desky, těsnící lišty,nerez jednodřezu a police, kotvení, systémových prvků a detailů, ozn. L3- blíže viz tabulka PSV</t>
  </si>
  <si>
    <t>1712221934</t>
  </si>
  <si>
    <t>65</t>
  </si>
  <si>
    <t>767999.16</t>
  </si>
  <si>
    <t>Montáž a dodávka čajové kuchyňské linky d-1773mm, materiál MDF + lamino, skříňka zavěšená na stěnu spodní vč. desky, těsnící lišty,nerez jednodřezu a police, kotvení, systémových prvků a detailů, ozn. L4- blíže viz tabulka PSV</t>
  </si>
  <si>
    <t>-1831035978</t>
  </si>
  <si>
    <t>66</t>
  </si>
  <si>
    <t>767999.18</t>
  </si>
  <si>
    <t>Montáž a dodávka čajové kuchyňské linky d-1200mm, materiál MDF + lamino, skříňka zavěšená na stěnu spodní a horní vč. desky, těsnící lišty,nerez jednodřezu a police, kotvení, systémových prvků a detailů, ozn. L5- blíže viz tabulka PSV</t>
  </si>
  <si>
    <t>-38247183</t>
  </si>
  <si>
    <t>67</t>
  </si>
  <si>
    <t>767999.20</t>
  </si>
  <si>
    <t>Montáž a dodávka čajové kuchyňské linky d-900mm, materiál MDF + lamino, skříňka zavěšená na stěnu vč. desky, těsnící lišty,nerez jednodřezu a police, kotvení, systémových prvků a detailů, ozn. L6- blíže viz tabulka PSV</t>
  </si>
  <si>
    <t>-1780101042</t>
  </si>
  <si>
    <t>68</t>
  </si>
  <si>
    <t>767999.22</t>
  </si>
  <si>
    <t>Montáž a dodávka čajové kuchyňské linky d-1200mm, materiál MDF + lamino, skříňka zavěšená na stěnu vč. desky, těsnící lišty,nerez jednodřezu a police, kotvení, systémových prvků a detailů, ozn. L7 - blíže viz tabulka PSV</t>
  </si>
  <si>
    <t>289006360</t>
  </si>
  <si>
    <t>69</t>
  </si>
  <si>
    <t>767999.24</t>
  </si>
  <si>
    <t>Montáž a dodávka čajové kuchyňské linky d-900mm, materiál MDF + lamino, skříňka zavěšená na stěnu vč. desky, těsnící lišty,nerez jednodřezu a police, kotvení, systémových prvků a detailů, ozn. L8 - blíže viz tabulka PSV</t>
  </si>
  <si>
    <t>-1687558393</t>
  </si>
  <si>
    <t>70</t>
  </si>
  <si>
    <t>767999.26</t>
  </si>
  <si>
    <t>Montáž a dodávka čajové kuchyňské linky d-1600mm, materiál MDF + lamino, skříňka zavěšená na stěnu spodní a horní vč. desky, těsnící lišty,nerez jednodřezu a police, kotvení, systémových prvků a detailů, ozn. L9- blíže viz tabulka PSV</t>
  </si>
  <si>
    <t>-30588837</t>
  </si>
  <si>
    <t>71</t>
  </si>
  <si>
    <t>767999.30</t>
  </si>
  <si>
    <t>Montáž a dodávka laboratorní skříňky s dřezem d-900mm, materiál deska s lepenou dlažbou, skříňka zavěšená na stěnu spodní vč. desky, těsnící lišty,nerez jednodřezu s odkapávačem, kotvení, systémových prvků a detailů, ozn. Ld1- blíže viz tabulka PSV</t>
  </si>
  <si>
    <t>506039927</t>
  </si>
  <si>
    <t>766.1</t>
  </si>
  <si>
    <t>Truhlářské výrobky - vnitřní dveře vč. přesunu hmot</t>
  </si>
  <si>
    <t>72</t>
  </si>
  <si>
    <t>766100.10</t>
  </si>
  <si>
    <t xml:space="preserve">Montáž a dodávka dřevěných dveří vel.800x1970mm bezfalcové vnitřní jednokřídlové otočné hladké částečně prosklené vč. syst.generl. klíče, povrchové úpravy, bezpeč. kování, padacího práhu, systémových detailů a prvků, ozn. 01/L - blížší popis viz tabulky PSV </t>
  </si>
  <si>
    <t>1044266694</t>
  </si>
  <si>
    <t>73</t>
  </si>
  <si>
    <t>766100.14</t>
  </si>
  <si>
    <t xml:space="preserve">Montáž a dodávka dřevěných dveří vel.800x1970mm bezfalcové vnitřní jednokřídlové otočné hladké plné vč. syst.generl. klíče, povrchové úpravy, bezpeč. kování, padacího práhu, systémových detailů a prvků, ozn. 02/L - blížší popis viz tabulky PSV </t>
  </si>
  <si>
    <t>-1590904504</t>
  </si>
  <si>
    <t>74</t>
  </si>
  <si>
    <t>766100.30</t>
  </si>
  <si>
    <t xml:space="preserve">Montáž a dodávka dřevěných dveří vel.900x1970mm bezfalcové vnitřní jednokřídlové otočné hladké plné vč. syst.generl. klíče, povrchové úpravy, bezpeč. kování, padacího práhu, systémových detailů a prvků, ozn. 10/P - blížší popis viz tabulky PSV </t>
  </si>
  <si>
    <t>-1783564151</t>
  </si>
  <si>
    <t>75</t>
  </si>
  <si>
    <t>766100.36</t>
  </si>
  <si>
    <t xml:space="preserve">Montáž a dodávka dřevěných dveří vel.800x1970mm bezfalcové vnitřní jednokřídlové otočné hladké plné vč. syst.generl. klíče, povrchové úpravy, bezpeč. kování, systémových detailů a prvků, ozn. 12/L - blížší popis viz tabulky PSV </t>
  </si>
  <si>
    <t>1863221531</t>
  </si>
  <si>
    <t>76</t>
  </si>
  <si>
    <t>766100.50</t>
  </si>
  <si>
    <t xml:space="preserve">Montáž a dodávka dřevěných dveří vel.1450x1970mm falcové (polodrážka) vnitřní dvoukřídlové otočné hladké plné, požárně odolné vč. povrchové úpravy, kování, systémových detailů a prvků, ozn. 18/P - blížší popis viz tabulky PSV </t>
  </si>
  <si>
    <t>-1449594376</t>
  </si>
  <si>
    <t>77</t>
  </si>
  <si>
    <t>766100.54</t>
  </si>
  <si>
    <t xml:space="preserve">Repasé stavajících plastových dveří vel. 900x1970mm doplněno elektrickým zámkem (výměna za stávající zámek), ozn. 0001/P - blížší popis viz tabulky PSV </t>
  </si>
  <si>
    <t>1004855926</t>
  </si>
  <si>
    <t>78</t>
  </si>
  <si>
    <t>766100.56</t>
  </si>
  <si>
    <t xml:space="preserve">Repasé stavajících plastových dveří vel. 2000x2000mm doplněno elektrickým zámkem (výměna za stávající zámek), ozn. 0002/P - blížší popis viz tabulky PSV </t>
  </si>
  <si>
    <t>118939455</t>
  </si>
  <si>
    <t>767</t>
  </si>
  <si>
    <t>Konstrukce zámečnické vč. přesunu hmot</t>
  </si>
  <si>
    <t>79</t>
  </si>
  <si>
    <t>767780.16</t>
  </si>
  <si>
    <t>Montáž a dodávka sklepního světlíku vel. 1250x1000mm sklolaminátový vč. roštu (pozink) - oka 30/30, pochozí, napojení na stavající kce, upevňovací sady, systém. prvků a detailů, ozn. AD-3- blíže viz výpis světlíků</t>
  </si>
  <si>
    <t>1297954073</t>
  </si>
  <si>
    <t>80</t>
  </si>
  <si>
    <t>767995.10</t>
  </si>
  <si>
    <t>Konstrukční úpravy (ocelová kce) pilíře pro dodatečné provedení prostupu pro VZD vč. povrchové úpravy pro korozní prostředí C2</t>
  </si>
  <si>
    <t>kg</t>
  </si>
  <si>
    <t>-939532824</t>
  </si>
  <si>
    <t>81</t>
  </si>
  <si>
    <t>767995.12</t>
  </si>
  <si>
    <t>Nosná konstrukce a konstrukční úpravy vč. ukotvení, ochranného nátěru pro kční provedení EXC2 - pro dodatečné osazení jednotek VZD - krov</t>
  </si>
  <si>
    <t>156385814</t>
  </si>
  <si>
    <t>82</t>
  </si>
  <si>
    <t>767995.13</t>
  </si>
  <si>
    <t>Závitové tyče ∅12mm 8.8 do tmelu Hilti hit HY200, délky cca 0,3m pro dodatečné osazení jednotek VZD - krov</t>
  </si>
  <si>
    <t>-146141430</t>
  </si>
  <si>
    <t>83</t>
  </si>
  <si>
    <t>767995.14</t>
  </si>
  <si>
    <t>Nerezová pojistná vana tl. 3mm, hloubky 100mm vč. nátrubku pro dodatečné osazení jednotek VZD - krov</t>
  </si>
  <si>
    <t>340847644</t>
  </si>
  <si>
    <t>84</t>
  </si>
  <si>
    <t>767995.22</t>
  </si>
  <si>
    <t>Závitové tyče ∅16mm do tmelu Hilti hit HY200, délky cca 0,5m - Detail C</t>
  </si>
  <si>
    <t>50371987</t>
  </si>
  <si>
    <t>85</t>
  </si>
  <si>
    <t>767995.30</t>
  </si>
  <si>
    <t>Kotevní plechy pro překlady nad dveřními otvory vč. kotvení závitovou tyčí na chemickou kotvu</t>
  </si>
  <si>
    <t>-677873906</t>
  </si>
  <si>
    <t>86</t>
  </si>
  <si>
    <t>767998.00</t>
  </si>
  <si>
    <t>Montáž a dodávka lišty rohové kovové - ochrana rohů proti poškození profilu 40/40/1500mm, ozn. LR1</t>
  </si>
  <si>
    <t>1466894750</t>
  </si>
  <si>
    <t>87</t>
  </si>
  <si>
    <t>767998.10</t>
  </si>
  <si>
    <t>Montáž a dodávka lišty rohové - ochranný roh na zeď/sdk plast s folií z profilu 30/30/2700mm (plast struktura omítky), ozn. LR2</t>
  </si>
  <si>
    <t>472995212</t>
  </si>
  <si>
    <t>88</t>
  </si>
  <si>
    <t>767998.12</t>
  </si>
  <si>
    <t>Montáž a dodávka lišty rohové - ochranný roh na zeď/sdk plast s folií z profilu 30/30/2000mm (plast struktura omítky), ozn. LR3</t>
  </si>
  <si>
    <t>-99721255</t>
  </si>
  <si>
    <t>89</t>
  </si>
  <si>
    <t>767998.86</t>
  </si>
  <si>
    <t>Montáž a dodávka plastového okna vnitřní vel. 1200x600mm, otvíravé levé , 3sklo, zalomené ostění, povrchová úprava vč. kování, systémových detailů a prvků, ozn. 8 - blíže viz tabulka oken</t>
  </si>
  <si>
    <t>-1593619619</t>
  </si>
  <si>
    <t>90</t>
  </si>
  <si>
    <t>767998.94</t>
  </si>
  <si>
    <t>Montáž a dodávka vnitřního dřevěného okna v pásu vel. 3850x1300mm, bezpečnostní 1sklo, povrchová úprava vč. kování, systémových detailů a prvků, ozn. 11 - blíže viz tabulka oken</t>
  </si>
  <si>
    <t>1533268685</t>
  </si>
  <si>
    <t>91</t>
  </si>
  <si>
    <t>767999.40</t>
  </si>
  <si>
    <t>Montáž a dodávka vnitřního systému hliníkové vitríny V1 3x lamino police, systémový držák vč. povrchové úpravy, lišt, systémových prvků a detailů, ozn. V1- blíže viz tabulka PSV</t>
  </si>
  <si>
    <t>-1596089349</t>
  </si>
  <si>
    <t>92</t>
  </si>
  <si>
    <t>767999.50</t>
  </si>
  <si>
    <t>Montáž a dodávka ocelových prvků pro osazení elektro lišt vč. případné povrchové úpravy a kotvení, ozn. EL1 a EL2- blíže viz tabulka PSV</t>
  </si>
  <si>
    <t>2008748367</t>
  </si>
  <si>
    <t>93</t>
  </si>
  <si>
    <t>767999.60</t>
  </si>
  <si>
    <t xml:space="preserve">Montáž a dodávka Al dveří vel.1600x2100+920mm bezfalcové vnitřní dvoukřídlové otočné hladké plné s nadsvětlíkem vč. syst.generál. klíče, povrchové úpravy, bezpeč. kování, padacího práhu, systémových detailů a prvků, ozn. 09/P - blížší popis viz tabulky PSV </t>
  </si>
  <si>
    <t>-204828642</t>
  </si>
  <si>
    <t>94</t>
  </si>
  <si>
    <t>767999.66</t>
  </si>
  <si>
    <t xml:space="preserve">Montáž a dodávka prosklená stěna z Al profilů vel. 2400/2100 (dveřní křídlo 1600/2000mm) rámová vnitřní s nadsvětlíkem dvoukřídlové dveře - pravé bez polodrážky, bezpeč. sklo vč. syst.generál. klíče, čtečky karet, povrchové úpravy, bezpeč. kování, systémových detailů a prvků, ozn. 003/P - blížší popis viz tabulky PSV </t>
  </si>
  <si>
    <t>-1472753539</t>
  </si>
  <si>
    <t>95</t>
  </si>
  <si>
    <t>767999.80</t>
  </si>
  <si>
    <t xml:space="preserve">Montáž a dodávka ocelové zárubeně vel.800x1970mm bez těsnění pro dveře bez polodrážky jednokřídlové otočné do zděné konstrukce tl. 100mm, ozn. Z1/L - blížší popis viz tabulky PSV </t>
  </si>
  <si>
    <t>1789232901</t>
  </si>
  <si>
    <t>96</t>
  </si>
  <si>
    <t>767999.94</t>
  </si>
  <si>
    <t xml:space="preserve">Montáž a dodávka hliníkové zárubeně vel.1600x2100+920mm s nadsvětlíkem bez těsnění pro dveře bez polodrážky dvoukřídlové otočné do zděné konstrukce tl. 100mm, ozn. Z9 - blížší popis viz tabulky PSV </t>
  </si>
  <si>
    <t>1639050354</t>
  </si>
  <si>
    <t>97</t>
  </si>
  <si>
    <t>767999.95</t>
  </si>
  <si>
    <t xml:space="preserve">Montáž a dodávka ocelové zárubeně požárně odolné vel.1450x1970mm bez těsnění pro dveře spolodrážkou dvoukřídlové otočné do zdiva tl. 150mm, ozn. Z14 - blížší popis viz tabulky PSV </t>
  </si>
  <si>
    <t>-1192159219</t>
  </si>
  <si>
    <t>98</t>
  </si>
  <si>
    <t>767999.96</t>
  </si>
  <si>
    <t xml:space="preserve">Montáž a dodávka ocelové zárubeně vel.900x1970mm bez těsnění pro dveře bez polodrážky jednokřídlové otočné do sdk konstrukce tl. 100mm, ozn. Z10/P - blížší popis viz tabulky PSV </t>
  </si>
  <si>
    <t>1668138608</t>
  </si>
  <si>
    <t>99</t>
  </si>
  <si>
    <t>767999.98</t>
  </si>
  <si>
    <t xml:space="preserve">Montáž a dodávka ocelové zárubeně vel.800x1970mm bez těsnění pro dveře bez polodrážky jednokřídlové otočné do zděné konstrukce tl. 100mm, ozn. Z11/L,P - blížší popis viz tabulky PSV </t>
  </si>
  <si>
    <t>-1295607068</t>
  </si>
  <si>
    <t>100</t>
  </si>
  <si>
    <t>767999.991</t>
  </si>
  <si>
    <t>Montáž a dodávka atypických ocelových pomocných nosných konstrukcí vč.povrchové úpravy</t>
  </si>
  <si>
    <t>1143895727</t>
  </si>
  <si>
    <t>776</t>
  </si>
  <si>
    <t>Podlahy povlakové</t>
  </si>
  <si>
    <t>101</t>
  </si>
  <si>
    <t>7764211.12</t>
  </si>
  <si>
    <t>Montáž a dodávka ukončující profil pro ochranu hran dlažeb nerez h-10mm, ozn LP1</t>
  </si>
  <si>
    <t>677955325</t>
  </si>
  <si>
    <t>102</t>
  </si>
  <si>
    <t>7764211.14</t>
  </si>
  <si>
    <t>Montáž a dodávka tenké dilatace pod dlažbu - nerez h-8mm, ozn LP2</t>
  </si>
  <si>
    <t>-954399850</t>
  </si>
  <si>
    <t>103</t>
  </si>
  <si>
    <t>7764211.16</t>
  </si>
  <si>
    <t>Montáž a dodávka tenké dilatace pod dlažbu - nerez h-8mm, ozn LP3</t>
  </si>
  <si>
    <t>-1309149292</t>
  </si>
  <si>
    <t>104</t>
  </si>
  <si>
    <t>7764211.18</t>
  </si>
  <si>
    <t>Montáž a dodávka tenké dilatace pod dlažbu - nerez h-8mm, ozn LP4</t>
  </si>
  <si>
    <t>-979345345</t>
  </si>
  <si>
    <t>784</t>
  </si>
  <si>
    <t>Dokončovací práce - malby a tapety</t>
  </si>
  <si>
    <t>105</t>
  </si>
  <si>
    <t>7842111.1</t>
  </si>
  <si>
    <t>Dvojnásobné bílé malby na sdk konstrukce (stěny a stropy) ze směsí za mokra výborně otěruvzdorných v místnostech výšky do 3,80 m vč. penetrace</t>
  </si>
  <si>
    <t>57842772</t>
  </si>
  <si>
    <t>106</t>
  </si>
  <si>
    <t>7842111.2</t>
  </si>
  <si>
    <t>Dvojnásobné bílé malby na zděné konstrukce (stěny a stropy) ze směsí za mokra výborně otěruvzdorných v místnostech výšky do 3,80 m vč. penetrace</t>
  </si>
  <si>
    <t>-1656274949</t>
  </si>
  <si>
    <t>790</t>
  </si>
  <si>
    <t>Specialisté PSV (rozpis viz samostatné přílohy)</t>
  </si>
  <si>
    <t>107</t>
  </si>
  <si>
    <t>741800100</t>
  </si>
  <si>
    <t>Elektroinstalace - silnoproud</t>
  </si>
  <si>
    <t>kpl</t>
  </si>
  <si>
    <t>1336289234</t>
  </si>
  <si>
    <t>108</t>
  </si>
  <si>
    <t>742800100</t>
  </si>
  <si>
    <t>Elektroinstalace - slaboproud</t>
  </si>
  <si>
    <t>-1200823178</t>
  </si>
  <si>
    <t>109</t>
  </si>
  <si>
    <t>751800100</t>
  </si>
  <si>
    <t>Vzduchotechnika, chlazení</t>
  </si>
  <si>
    <t>1971509721</t>
  </si>
  <si>
    <t>110</t>
  </si>
  <si>
    <t>752800100</t>
  </si>
  <si>
    <t>Měření a regulace</t>
  </si>
  <si>
    <t>1534025832</t>
  </si>
  <si>
    <t>111</t>
  </si>
  <si>
    <t>755800100</t>
  </si>
  <si>
    <t>Odkanalizování sklepních světlíků</t>
  </si>
  <si>
    <t>-1548258498</t>
  </si>
  <si>
    <t>04i - Vedlejší rozpočtové náklady - investiční náklady</t>
  </si>
  <si>
    <t>VRN - Vedlejší rozpočtové náklady</t>
  </si>
  <si>
    <t>VRN</t>
  </si>
  <si>
    <t>Vedlejší rozpočtové náklady</t>
  </si>
  <si>
    <t>013254000</t>
  </si>
  <si>
    <t>Vedlejší rozpočtové náklady celkem pro kompletní zajištění díla</t>
  </si>
  <si>
    <t>1024</t>
  </si>
  <si>
    <t>-1430948770</t>
  </si>
  <si>
    <t>NI - Neinvestiční náklady</t>
  </si>
  <si>
    <t>01n - Bourací práce - neinvestiční náklady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</si>
  <si>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</si>
  <si>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</si>
  <si>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</si>
  <si>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</si>
  <si>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</si>
  <si>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</si>
  <si>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775 - Podlahy skládané</t>
  </si>
  <si>
    <t>132201101</t>
  </si>
  <si>
    <t>Hloubení zapažených i nezapažených rýh šířky do 600 mm s urovnáním dna do předepsaného profilu a spádu v hornině tř. 3 do 100 m3</t>
  </si>
  <si>
    <t>1217321901</t>
  </si>
  <si>
    <t>139711101</t>
  </si>
  <si>
    <t>Vykopávka v uzavřených prostorách s naložením výkopku na dopravní prostředek v hornině tř. 1 až 4</t>
  </si>
  <si>
    <t>-1473866301</t>
  </si>
  <si>
    <t>961031311</t>
  </si>
  <si>
    <t>Bourání základů ze zdiva cihelného na maltu vápennou nebo vápenocementovou</t>
  </si>
  <si>
    <t>1096356470</t>
  </si>
  <si>
    <t>962031132</t>
  </si>
  <si>
    <t>Bourání příček z cihel, tvárnic nebo příčkovek z cihel pálených, plných nebo dutých na maltu vápennou nebo vápenocementovou, tl. do 100 mm</t>
  </si>
  <si>
    <t>153618736</t>
  </si>
  <si>
    <t>962052211</t>
  </si>
  <si>
    <t>Bourání zdiva železobetonového nadzákladového, objemu přes 1 m3</t>
  </si>
  <si>
    <t>517569591</t>
  </si>
  <si>
    <t>962081141</t>
  </si>
  <si>
    <t>Bourání zdiva příček nebo vybourání otvorů ze skleněných tvárnic, tl. do 150 mm</t>
  </si>
  <si>
    <t>1708714065</t>
  </si>
  <si>
    <t>964011211</t>
  </si>
  <si>
    <t>Vybourání železobetonových prefabrikovaných překladů uložených ve zdivu, délky do 3 m, hmotnosti do 50 kg/m</t>
  </si>
  <si>
    <t>-281718744</t>
  </si>
  <si>
    <t>965042141</t>
  </si>
  <si>
    <t>Bourání mazanin betonových nebo z litého asfaltu tl. do 100 mm, plochy přes 4 m2</t>
  </si>
  <si>
    <t>1425425241</t>
  </si>
  <si>
    <t>965043321</t>
  </si>
  <si>
    <t>Bourání mazanin betonových s potěrem nebo teracem tl. do 100 mm, plochy do 1 m2</t>
  </si>
  <si>
    <t>1208185436</t>
  </si>
  <si>
    <t>965043331</t>
  </si>
  <si>
    <t>Bourání mazanin betonových s potěrem nebo teracem tl. do 100 mm, plochy do 4 m2</t>
  </si>
  <si>
    <t>673273070</t>
  </si>
  <si>
    <t>965043341</t>
  </si>
  <si>
    <t>Bourání mazanin betonových s potěrem nebo teracem tl. do 100 mm, plochy přes 4 m2</t>
  </si>
  <si>
    <t>1444432557</t>
  </si>
  <si>
    <t>965045113</t>
  </si>
  <si>
    <t>Bourání potěrů tl. do 50 mm cementových nebo pískocementových, plochy přes 4 m2</t>
  </si>
  <si>
    <t>-106884253</t>
  </si>
  <si>
    <t>965049111</t>
  </si>
  <si>
    <t>Bourání mazanin Příplatek k cenám za bourání mazanin betonových se svařovanou sítí, tl. do 100 mm</t>
  </si>
  <si>
    <t>1451635994</t>
  </si>
  <si>
    <t>965081223</t>
  </si>
  <si>
    <t>Bourání podlah z dlaždic bez podkladního lože nebo mazaniny, s jakoukoliv výplní spár keramických nebo xylolitových tl. přes 10 mm plochy přes 1 m2</t>
  </si>
  <si>
    <t>-222741226</t>
  </si>
  <si>
    <t>965081313</t>
  </si>
  <si>
    <t>Bourání podlah z dlaždic bez podkladního lože nebo mazaniny, s jakoukoliv výplní spár betonových, teracových nebo čedičových tl. do 20 mm, plochy přes 1 m2</t>
  </si>
  <si>
    <t>-1849664444</t>
  </si>
  <si>
    <t>965081343</t>
  </si>
  <si>
    <t>Bourání podlah z dlaždic bez podkladního lože nebo mazaniny, s jakoukoliv výplní spár betonových, teracových nebo čedičových tl. do 40 mm, plochy přes 1 m2</t>
  </si>
  <si>
    <t>15121068</t>
  </si>
  <si>
    <t>965081601</t>
  </si>
  <si>
    <t>Odsekání soklíků včetně otlučení podkladní omítky až na zdivo schodišťových</t>
  </si>
  <si>
    <t>-174493690</t>
  </si>
  <si>
    <t>965081611</t>
  </si>
  <si>
    <t>Odsekání soklíků včetně otlučení podkladní omítky až na zdivo rovných</t>
  </si>
  <si>
    <t>487783411</t>
  </si>
  <si>
    <t>967042.10</t>
  </si>
  <si>
    <t>Vyrourání betonových parapetových desek tl. do 25mm</t>
  </si>
  <si>
    <t>399529654</t>
  </si>
  <si>
    <t>968062375</t>
  </si>
  <si>
    <t>Vybourání dřevěných rámů oken s křídly, dveřních zárubní, vrat, stěn, ostění nebo obkladů rámů oken s křídly zdvojených, plochy do 2 m2</t>
  </si>
  <si>
    <t>1035183206</t>
  </si>
  <si>
    <t>968062376</t>
  </si>
  <si>
    <t>Vybourání dřevěných rámů oken s křídly, dveřních zárubní, vrat, stěn, ostění nebo obkladů rámů oken s křídly zdvojených, plochy do 4 m2</t>
  </si>
  <si>
    <t>-2137940755</t>
  </si>
  <si>
    <t>968062377</t>
  </si>
  <si>
    <t>Vybourání dřevěných rámů oken s křídly, dveřních zárubní, vrat, stěn, ostění nebo obkladů rámů oken s křídly zdvojených, plochy přes 4 m2</t>
  </si>
  <si>
    <t>-1234407448</t>
  </si>
  <si>
    <t>968062455</t>
  </si>
  <si>
    <t>Vybourání dřevěných rámů oken s křídly, dveřních zárubní, vrat, stěn, ostění nebo obkladů dveřních zárubní, plochy do 2 m2</t>
  </si>
  <si>
    <t>-1591148727</t>
  </si>
  <si>
    <t>968062456</t>
  </si>
  <si>
    <t>Vybourání dřevěných rámů oken s křídly, dveřních zárubní, vrat, stěn, ostění nebo obkladů dveřních zárubní, plochy přes 2 m2</t>
  </si>
  <si>
    <t>2015207155</t>
  </si>
  <si>
    <t>968062746</t>
  </si>
  <si>
    <t>Vybourání dřevěných rámů oken s křídly, dveřních zárubní, vrat, stěn, ostění nebo obkladů stěn plných, zasklených nebo výkladních pevných nebo otevíratelných, plochy do 4 m2</t>
  </si>
  <si>
    <t>889950912</t>
  </si>
  <si>
    <t>968062747</t>
  </si>
  <si>
    <t>Vybourání dřevěných rámů oken s křídly, dveřních zárubní, vrat, stěn, ostění nebo obkladů stěn plných, zasklených nebo výkladních pevných nebo otevíratelných, plochy přes 4 m2</t>
  </si>
  <si>
    <t>989167585</t>
  </si>
  <si>
    <t>968072245</t>
  </si>
  <si>
    <t>Vybourání kovových rámů oken s křídly, dveřních zárubní, vrat, stěn, ostění nebo obkladů okenních rámů s křídly jednoduchých, plochy do 2 m2</t>
  </si>
  <si>
    <t>-1444652192</t>
  </si>
  <si>
    <t>968072455</t>
  </si>
  <si>
    <t>Vybourání kovových rámů oken s křídly, dveřních zárubní, vrat, stěn, ostění nebo obkladů dveřních zárubní, plochy do 2 m2</t>
  </si>
  <si>
    <t>-1236469779</t>
  </si>
  <si>
    <t>968072456</t>
  </si>
  <si>
    <t>Vybourání kovových rámů oken s křídly, dveřních zárubní, vrat, stěn, ostění nebo obkladů dveřních zárubní, plochy přes 2 m2</t>
  </si>
  <si>
    <t>-761392526</t>
  </si>
  <si>
    <t>968082021</t>
  </si>
  <si>
    <t>Vybourání plastových rámů oken s křídly, dveřních zárubní, vrat dveřních zárubní, plochy do 2 m2</t>
  </si>
  <si>
    <t>-1196302175</t>
  </si>
  <si>
    <t>971033261</t>
  </si>
  <si>
    <t>Vybourání otvorů ve zdivu základovém nebo nadzákladovém z cihel, tvárnic, příčkovek z cihel pálených na maltu vápennou nebo vápenocementovou plochy do 0,0225 m2, tl. do 600 mm</t>
  </si>
  <si>
    <t>1498868147</t>
  </si>
  <si>
    <t>971033441</t>
  </si>
  <si>
    <t>Vybourání otvorů ve zdivu základovém nebo nadzákladovém z cihel, tvárnic, příčkovek z cihel pálených na maltu vápennou nebo vápenocementovou plochy do 0,25 m2, tl. do 300 mm</t>
  </si>
  <si>
    <t>856528349</t>
  </si>
  <si>
    <t>971033621</t>
  </si>
  <si>
    <t>Vybourání otvorů ve zdivu základovém nebo nadzákladovém z cihel, tvárnic, příčkovek z cihel pálených na maltu vápennou nebo vápenocementovou plochy do 4 m2, tl. do 100 mm</t>
  </si>
  <si>
    <t>-1118180502</t>
  </si>
  <si>
    <t>975022241</t>
  </si>
  <si>
    <t>Podchycení nadzákladového zdiva dřevěnou výztuhou v. podchycení do 3 m, při tl. zdiva do 450 mm a délce podchycení do 3 m</t>
  </si>
  <si>
    <t>-139375147</t>
  </si>
  <si>
    <t>9780111.1</t>
  </si>
  <si>
    <t>Otlučení (osekání) vnitřní vápenné nebo vápenocementové omítky stropů v rozsahu do 5 %</t>
  </si>
  <si>
    <t>-1346151365</t>
  </si>
  <si>
    <t>978011141</t>
  </si>
  <si>
    <t>Otlučení vápenných nebo vápenocementových omítek vnitřních ploch stropů, v rozsahu přes 10 do 30 %</t>
  </si>
  <si>
    <t>-1781595711</t>
  </si>
  <si>
    <t>978013.2</t>
  </si>
  <si>
    <t>Otlučení (osekání) vnitřní vápenné nebo vápenocementové omítky stěn v rozsahu do 5 %</t>
  </si>
  <si>
    <t>-1027757955</t>
  </si>
  <si>
    <t>978013141</t>
  </si>
  <si>
    <t>Otlučení vápenných nebo vápenocementových omítek vnitřních ploch stěn s vyškrabáním spar, s očištěním zdiva, v rozsahu přes 10 do 30 %</t>
  </si>
  <si>
    <t>-1588495031</t>
  </si>
  <si>
    <t>978013161</t>
  </si>
  <si>
    <t>Otlučení vápenných nebo vápenocementových omítek vnitřních ploch stěn s vyškrabáním spar, s očištěním zdiva, v rozsahu přes 30 do 50 %</t>
  </si>
  <si>
    <t>-113187153</t>
  </si>
  <si>
    <t>978013191</t>
  </si>
  <si>
    <t>Otlučení vápenných nebo vápenocementových omítek vnitřních ploch stěn s vyškrabáním spar, s očištěním zdiva, v rozsahu přes 50 do 100 %</t>
  </si>
  <si>
    <t>1896671885</t>
  </si>
  <si>
    <t>978059541</t>
  </si>
  <si>
    <t>Odsekání obkladů stěn včetně otlučení podkladní omítky až na zdivo z obkládaček vnitřních, z jakýchkoliv materiálů, plochy přes 1 m2</t>
  </si>
  <si>
    <t>1838653638</t>
  </si>
  <si>
    <t>985112132</t>
  </si>
  <si>
    <t>Odsekání degradovaného betonu rubu kleneb a podlah, tloušťky přes 10 do 30 mm</t>
  </si>
  <si>
    <t>-329633035</t>
  </si>
  <si>
    <t>985121.10</t>
  </si>
  <si>
    <t>Očištění betonové podlahy např. diamantovým kotoučem</t>
  </si>
  <si>
    <t>240235531</t>
  </si>
  <si>
    <t>9991008.12</t>
  </si>
  <si>
    <t>Stavební úpravy spodní skříňky s keramickou deskou v mč. -1006 v místě výměny potrubí dl. 3300mm a šířku 800mm</t>
  </si>
  <si>
    <t>-392602015</t>
  </si>
  <si>
    <t>9991008.14</t>
  </si>
  <si>
    <t>Šetrná demontáž a zpětná montáž skříňky v místnostech WC – ženy, která kryje rozvody TZB vč. uskladnění a ochrany před poškozením</t>
  </si>
  <si>
    <t>1336013961</t>
  </si>
  <si>
    <t>999910.10</t>
  </si>
  <si>
    <t>Demontáž hydrantové skříně vel. 600x600mm vč. bezpečného odpojení a likvidace</t>
  </si>
  <si>
    <t>-1696101452</t>
  </si>
  <si>
    <t>999910.12</t>
  </si>
  <si>
    <t>Demontáž tabule - řetězový mechanismus /T/ vel. do 3020x2900mm vč. likvidace</t>
  </si>
  <si>
    <t>-1350909212</t>
  </si>
  <si>
    <t>999910.14</t>
  </si>
  <si>
    <t>Demontáž tabule výšky 2200mm vč. likvidace</t>
  </si>
  <si>
    <t>-1260768273</t>
  </si>
  <si>
    <t>999910.15</t>
  </si>
  <si>
    <t>Demontáž plátna - zavěšeno na stropě /P/ vč. likvidace</t>
  </si>
  <si>
    <t>880000521</t>
  </si>
  <si>
    <t>999910.17</t>
  </si>
  <si>
    <t>Demontáž stavajících zatemňovacích prvků/ žaluzií oken vč. likvidace</t>
  </si>
  <si>
    <t>-1232791800</t>
  </si>
  <si>
    <t>999910.19</t>
  </si>
  <si>
    <t>Demontáž zrcadlových křídel na dřevěném rámu (kamufláž elektrorozvaděče) vel. 1120x1840mm vč. likvidace</t>
  </si>
  <si>
    <t>-836991376</t>
  </si>
  <si>
    <t>999910.21</t>
  </si>
  <si>
    <t>Vyříznutí nového otvoru pro osazení střešního výlezu vel. cca 850x1500mm do stávající střešní konstrukce vč. likvidace</t>
  </si>
  <si>
    <t>286366442</t>
  </si>
  <si>
    <t>999910.25</t>
  </si>
  <si>
    <t>Zhotovení montážní otvoru pro VZT do stávající střešní konstrukce vč. likvidace</t>
  </si>
  <si>
    <t>36897138</t>
  </si>
  <si>
    <t>999910.30</t>
  </si>
  <si>
    <t>Zakrytí a ochrana stavající střešní konstrukce po vytvoření montážního otvoru vč. následného odkrytí a likvidace</t>
  </si>
  <si>
    <t>1245343956</t>
  </si>
  <si>
    <t>99910.30</t>
  </si>
  <si>
    <t>Demontáž ostatních nefunkčních konstrukcí a prvků jinde neuvedených (dle pokynu investora a zápisu v SD)</t>
  </si>
  <si>
    <t>hod</t>
  </si>
  <si>
    <t>384900456</t>
  </si>
  <si>
    <t>9991007.1</t>
  </si>
  <si>
    <t>Doplňkové provizorní statické zajištění konstrukcí pro bourací popř. nové práce (dle pokynu investora a zápisu v SD)</t>
  </si>
  <si>
    <t>310414208</t>
  </si>
  <si>
    <t>9991007.2</t>
  </si>
  <si>
    <t>Průzkumné, prověřovací a vyhodnocovací statické práce (dle pokynu investora a zápisu v SD)</t>
  </si>
  <si>
    <t>-1565506438</t>
  </si>
  <si>
    <t>99999.140</t>
  </si>
  <si>
    <t xml:space="preserve">Ochrana stavebních konstrukcí a samostatných prvků před poškozením vč.pozdějšího odstranění </t>
  </si>
  <si>
    <t>1150258509</t>
  </si>
  <si>
    <t>997013801</t>
  </si>
  <si>
    <t>Poplatek za uložení stavebního odpadu na skládce (skládkovné) z prostého betonu zatříděného do Katalogu odpadů pod kódem 170 101</t>
  </si>
  <si>
    <t>560007009</t>
  </si>
  <si>
    <t>997013807</t>
  </si>
  <si>
    <t>Poplatek za uložení stavebního odpadu na skládce (skládkovné) z tašek a keramických výrobků zatříděného do Katalogu odpadů pod kódem 170 103</t>
  </si>
  <si>
    <t>-1095542779</t>
  </si>
  <si>
    <t>997013811</t>
  </si>
  <si>
    <t>Poplatek za uložení stavebního odpadu na skládce (skládkovné) dřevěného zatříděného do Katalogu odpadů pod kódem 170 201</t>
  </si>
  <si>
    <t>1036177702</t>
  </si>
  <si>
    <t>997013812</t>
  </si>
  <si>
    <t>Poplatek za uložení stavebního odpadu na skládce (skládkovné) z materiálů na bázi sádry zatříděného do Katalogu odpadů pod kódem 170 802</t>
  </si>
  <si>
    <t>-1516578366</t>
  </si>
  <si>
    <t>997013813</t>
  </si>
  <si>
    <t>Poplatek za uložení stavebního odpadu na skládce (skládkovné) z plastických hmot zatříděného do Katalogu odpadů pod kódem 170 203</t>
  </si>
  <si>
    <t>-627006780</t>
  </si>
  <si>
    <t>997013814</t>
  </si>
  <si>
    <t>Poplatek za uložení stavebního odpadu na skládce (skládkovné) z izolačních materiálů zatříděného do Katalogu odpadů pod kódem 170 604</t>
  </si>
  <si>
    <t>-561408658</t>
  </si>
  <si>
    <t>997013831</t>
  </si>
  <si>
    <t>Poplatek za uložení stavebního odpadu na skládce (skládkovné) směsného stavebního a demoličního zatříděného do Katalogu odpadů pod kódem 170 904</t>
  </si>
  <si>
    <t>1702868297</t>
  </si>
  <si>
    <t>997013831.1</t>
  </si>
  <si>
    <t>Poplatek (odpočet) za šrotovné demontovaných kovových prvků</t>
  </si>
  <si>
    <t>-146046974</t>
  </si>
  <si>
    <t>997223845</t>
  </si>
  <si>
    <t>Poplatek za uložení stavebního odpadu na skládce (skládkovné) asfaltového bez obsahu dehtu zatříděného do Katalogu odpadů pod kódem 170 302</t>
  </si>
  <si>
    <t>-2000323279</t>
  </si>
  <si>
    <t>711</t>
  </si>
  <si>
    <t>Izolace proti vodě, vlhkosti a plynům</t>
  </si>
  <si>
    <t>7111318.1</t>
  </si>
  <si>
    <t>Mechanické odstranění izolace proti zemní vlhkosti na ploše vodorovné</t>
  </si>
  <si>
    <t>374490438</t>
  </si>
  <si>
    <t>712</t>
  </si>
  <si>
    <t>Povlakové krytiny</t>
  </si>
  <si>
    <t>712400831</t>
  </si>
  <si>
    <t>Odstranění ze střech šikmých přes 10° do 30° krytiny povlakové jednovrstvé</t>
  </si>
  <si>
    <t>-1809451120</t>
  </si>
  <si>
    <t>Izolace tepelné</t>
  </si>
  <si>
    <t>713110813</t>
  </si>
  <si>
    <t>Odstranění tepelné izolace běžných stavebních konstrukcí z rohoží, pásů, dílců, desek, bloků stropů nebo podhledů volně kladených z vláknitých materiálů, tloušťka izolace přes 100 mm</t>
  </si>
  <si>
    <t>508220811</t>
  </si>
  <si>
    <t>7131208.1</t>
  </si>
  <si>
    <t>Odstranění tepelné izolace podlah volně kladené z vláknitých materiálů tl přes 100 mm vč. ochrany před poškozením</t>
  </si>
  <si>
    <t>1744968130</t>
  </si>
  <si>
    <t>762331922</t>
  </si>
  <si>
    <t>Vázané konstrukce krovů vyřezání části střešní vazby průřezové plochy řeziva přes 120 do 224 cm2, délky vyřezané části krovového prvku přes 3 do 5 m</t>
  </si>
  <si>
    <t>-637640585</t>
  </si>
  <si>
    <t>762341811</t>
  </si>
  <si>
    <t>Demontáž bednění a laťování bednění střech rovných, obloukových, sklonu do 60° se všemi nadstřešními konstrukcemi z prken hrubých, hoblovaných tl. do 32 mm</t>
  </si>
  <si>
    <t>-1211496087</t>
  </si>
  <si>
    <t>762526811</t>
  </si>
  <si>
    <t>Demontáž podlah z desek dřevotřískových, překližkových, sololitových tl. do 20 mm bez polštářů</t>
  </si>
  <si>
    <t>-79802180</t>
  </si>
  <si>
    <t>762711810</t>
  </si>
  <si>
    <t>Demontáž prostorových vázaných konstrukcí z řeziva hraněného nebo polohraněného průřezové plochy do 120 cm2</t>
  </si>
  <si>
    <t>-651092272</t>
  </si>
  <si>
    <t>762811811</t>
  </si>
  <si>
    <t>Demontáž záklopů stropů vrchních a zapuštěných z hrubých prken, tl. do 32 mm</t>
  </si>
  <si>
    <t>1415498101</t>
  </si>
  <si>
    <t>762822810</t>
  </si>
  <si>
    <t>Demontáž stropních trámů z hraněného řeziva, průřezové plochy do 144 cm2</t>
  </si>
  <si>
    <t>1990556070</t>
  </si>
  <si>
    <t>763111915</t>
  </si>
  <si>
    <t>Zhotovení otvorů v příčkách ze sádrokartonových desek pro prostupy (voda, elektro, topení, VZT), osvětlení, okna, revizní klapky včetně vyztužení profily pro příčku tl. do 100 mm, velikost přes 1,00 do 2,00 m2</t>
  </si>
  <si>
    <t>2045822433</t>
  </si>
  <si>
    <t>763121811</t>
  </si>
  <si>
    <t>Demontáž předsazených nebo šachtových stěn ze sádrokartonových desek s nosnou konstrukcí z ocelových profilů jednoduchých, opláštění jednoduché</t>
  </si>
  <si>
    <t>-982263783</t>
  </si>
  <si>
    <t>763131821</t>
  </si>
  <si>
    <t>Demontáž podhledu nebo samostatného požárního předělu ze sádrokartonových desek s nosnou konstrukcí dvouvrstvou z ocelových profilů, opláštění jednoduché</t>
  </si>
  <si>
    <t>1014836222</t>
  </si>
  <si>
    <t>764</t>
  </si>
  <si>
    <t>Konstrukce klempířské</t>
  </si>
  <si>
    <t>764001821</t>
  </si>
  <si>
    <t>Demontáž klempířských konstrukcí krytiny ze svitků nebo tabulí do suti</t>
  </si>
  <si>
    <t>-996714966</t>
  </si>
  <si>
    <t>Konstrukce truhlářské</t>
  </si>
  <si>
    <t>7663118.1</t>
  </si>
  <si>
    <t>Demontáž zábradlí dřevěného vnitřního v- 800mm vč. prosklení a likvidace</t>
  </si>
  <si>
    <t>343243262</t>
  </si>
  <si>
    <t>766411822</t>
  </si>
  <si>
    <t>Demontáž obložení stěn podkladových roštů</t>
  </si>
  <si>
    <t>-353158029</t>
  </si>
  <si>
    <t>7664218.10</t>
  </si>
  <si>
    <t>Sejmutí podhledových prvků (kastlíků z lamino desek) v mč. 03055(4019) vč. dřevěné nosné konstrukce a likvidace</t>
  </si>
  <si>
    <t>614490560</t>
  </si>
  <si>
    <t>766421812</t>
  </si>
  <si>
    <t>Demontáž obložení podhledů panely, plochy přes 1,5 m2</t>
  </si>
  <si>
    <t>1477929588</t>
  </si>
  <si>
    <t>766421822</t>
  </si>
  <si>
    <t>Demontáž obložení podhledů podkladových roštů</t>
  </si>
  <si>
    <t>-1207902663</t>
  </si>
  <si>
    <t>766431.10</t>
  </si>
  <si>
    <t>Demontáž truhlářského obložení sloupů a pilířů z lamino desek</t>
  </si>
  <si>
    <t>-1600310381</t>
  </si>
  <si>
    <t>766431822</t>
  </si>
  <si>
    <t>Demontáž obložení sloupů nebo pilířů podkladových roštů</t>
  </si>
  <si>
    <t>-2086443505</t>
  </si>
  <si>
    <t>7666228.1</t>
  </si>
  <si>
    <t>Vyvěšení křídel dřevěných nebo plastových, plochy otvoru přes 1,5 m2 vč. likvidace</t>
  </si>
  <si>
    <t>1035404216</t>
  </si>
  <si>
    <t>766662811</t>
  </si>
  <si>
    <t>Demontáž dveřních konstrukcí prahů dveří jednokřídlových</t>
  </si>
  <si>
    <t>405153406</t>
  </si>
  <si>
    <t>766673.10</t>
  </si>
  <si>
    <t>Šetrná demontáž a zpětná montáž střešního výlezu vel. 815x1600mm vč. napojení na stavající kce a systémových detailů</t>
  </si>
  <si>
    <t>-1549673976</t>
  </si>
  <si>
    <t>766825.10</t>
  </si>
  <si>
    <t>Šetrná demontáž a zpětná montáž na nové určené místo vestavěné skříně délky cca 950mm vč. uskladnění a ochrany před poškozením</t>
  </si>
  <si>
    <t>-505566683</t>
  </si>
  <si>
    <t>7668258.10</t>
  </si>
  <si>
    <t>Demontáž dřevěné policové vestavby max vel. 1830x2590mm vč. likvidace</t>
  </si>
  <si>
    <t>1210339581</t>
  </si>
  <si>
    <t>7668258.20</t>
  </si>
  <si>
    <t>Demontáž dřevěných parapetů s vloženými kov. mřížkami ve 3.np vč. nosné kce a likvidace</t>
  </si>
  <si>
    <t>-1787066180</t>
  </si>
  <si>
    <t>7668258.22</t>
  </si>
  <si>
    <t>Demontáž dřevěných vitrín vel. 1870x1330mm prosklených dvoukřídkových, do niky vč. likvidace</t>
  </si>
  <si>
    <t>-1244766383</t>
  </si>
  <si>
    <t>7668258.24</t>
  </si>
  <si>
    <t>Demontáž dřevěných vitrín vel. 1760x3020mm prosklených dvoukřídkových, oboustranných vč. likvidace</t>
  </si>
  <si>
    <t>931186129</t>
  </si>
  <si>
    <t>766825821</t>
  </si>
  <si>
    <t>Demontáž nábytku vestavěného skříní dvoukřídlových</t>
  </si>
  <si>
    <t>607581503</t>
  </si>
  <si>
    <t>Konstrukce zámečnické</t>
  </si>
  <si>
    <t>767581803</t>
  </si>
  <si>
    <t>Demontáž podhledů tvarovaných plechů</t>
  </si>
  <si>
    <t>-235576698</t>
  </si>
  <si>
    <t>767590.10</t>
  </si>
  <si>
    <t>Demontáž ocelového poklopu vel. 1100x700mm vč. likvidace</t>
  </si>
  <si>
    <t>-2030492083</t>
  </si>
  <si>
    <t>767590840</t>
  </si>
  <si>
    <t>Demontáž podlahových konstrukcí zdvojených podlah nosného roštu</t>
  </si>
  <si>
    <t>-1959408737</t>
  </si>
  <si>
    <t>767661811</t>
  </si>
  <si>
    <t>Demontáž mříží pevných nebo otevíravých</t>
  </si>
  <si>
    <t>-1001562543</t>
  </si>
  <si>
    <t>767996701</t>
  </si>
  <si>
    <t>Demontáž ostatních zámečnických konstrukcí o hmotnosti jednotlivých dílů řezáním do 50 kg</t>
  </si>
  <si>
    <t>534924814</t>
  </si>
  <si>
    <t>775</t>
  </si>
  <si>
    <t>Podlahy skládané</t>
  </si>
  <si>
    <t>112</t>
  </si>
  <si>
    <t>775521800</t>
  </si>
  <si>
    <t>Demontáž parketových tabulí s lištami lepených</t>
  </si>
  <si>
    <t>1986072079</t>
  </si>
  <si>
    <t>113</t>
  </si>
  <si>
    <t>776201812</t>
  </si>
  <si>
    <t>Demontáž povlakových podlahovin lepených ručně s podložkou</t>
  </si>
  <si>
    <t>-1531891403</t>
  </si>
  <si>
    <t>114</t>
  </si>
  <si>
    <t>776410811</t>
  </si>
  <si>
    <t>Demontáž soklíků nebo lišt pryžových nebo plastových</t>
  </si>
  <si>
    <t>373946209</t>
  </si>
  <si>
    <t>115</t>
  </si>
  <si>
    <t>776501811</t>
  </si>
  <si>
    <t>Demontáž povlakových podlahovin ze stěn výšky do 2 m</t>
  </si>
  <si>
    <t>-1424665378</t>
  </si>
  <si>
    <t>116</t>
  </si>
  <si>
    <t>7765018.1</t>
  </si>
  <si>
    <t xml:space="preserve">Demontáž povlakových podlahovin ze stěn </t>
  </si>
  <si>
    <t>1767223326</t>
  </si>
  <si>
    <t>117</t>
  </si>
  <si>
    <t>776991821</t>
  </si>
  <si>
    <t>Ostatní práce odstranění lepidla ručně z podlah</t>
  </si>
  <si>
    <t>-1620089195</t>
  </si>
  <si>
    <t>02n - Nové konstrukce - neinvestiční náklady</t>
  </si>
  <si>
    <t xml:space="preserve">    764 - Konstrukce klempířské vč. přesunu hmot</t>
  </si>
  <si>
    <t xml:space="preserve">    768 - Ostatní výrobky</t>
  </si>
  <si>
    <t xml:space="preserve">    771 - Podlahy z dlaždic</t>
  </si>
  <si>
    <t xml:space="preserve">    772 - Podlahy z kamene vč. přesunu hmot</t>
  </si>
  <si>
    <t xml:space="preserve">    781 - Dokončovací práce - obklady</t>
  </si>
  <si>
    <t xml:space="preserve">    783 - Dokončovací práce - nátěry</t>
  </si>
  <si>
    <t>342272215</t>
  </si>
  <si>
    <t>Příčky z pórobetonových tvárnic hladkých na tenké maltové lože objemová hmotnost do 500 kg/m3, tloušťka příčky 75 mm</t>
  </si>
  <si>
    <t>-1742607798</t>
  </si>
  <si>
    <t>342272245</t>
  </si>
  <si>
    <t>Příčky z pórobetonových tvárnic hladkých na tenké maltové lože objemová hmotnost do 500 kg/m3, tloušťka příčky 150 mm</t>
  </si>
  <si>
    <t>-624056997</t>
  </si>
  <si>
    <t>4113215.10</t>
  </si>
  <si>
    <t>Deska vitríny z betonu železového (bez výztuže) tř. C 20/25 vč. bednění a vyztužení z Kari 6/100x6/100</t>
  </si>
  <si>
    <t>875201485</t>
  </si>
  <si>
    <t>6113254.1</t>
  </si>
  <si>
    <t>Oprava vnitřní vápenocementové štukové omítky stropů v rozsahu plochy do 5%</t>
  </si>
  <si>
    <t>698375127</t>
  </si>
  <si>
    <t>611325422</t>
  </si>
  <si>
    <t>Oprava vápenocementové omítky vnitřních ploch štukové dvouvrstvé, tloušťky do 20 mm a tloušťky štuku do 3 mm stropů, v rozsahu opravované plochy přes 10 do 30%</t>
  </si>
  <si>
    <t>-136381151</t>
  </si>
  <si>
    <t>612142001</t>
  </si>
  <si>
    <t>Potažení vnitřních ploch pletivem v ploše nebo pruzích, na plném podkladu sklovláknitým vtlačením do tmelu stěn</t>
  </si>
  <si>
    <t>-1059611670</t>
  </si>
  <si>
    <t>612321111</t>
  </si>
  <si>
    <t>Omítka vápenocementová vnitřních ploch nanášená ručně jednovrstvá, tloušťky do 10 mm hrubá zatřená svislých konstrukcí stěn</t>
  </si>
  <si>
    <t>-1025381386</t>
  </si>
  <si>
    <t>612325223</t>
  </si>
  <si>
    <t>Vápenocementová omítka jednotlivých malých ploch štuková na stěnách, plochy jednotlivě přes 0,25 do 1 m2</t>
  </si>
  <si>
    <t>775185592</t>
  </si>
  <si>
    <t>6123254.1</t>
  </si>
  <si>
    <t>Oprava vnitřní vápenocementové štukové omítky stěn v rozsahu plochy do 5%</t>
  </si>
  <si>
    <t>-34864155</t>
  </si>
  <si>
    <t>612821.10</t>
  </si>
  <si>
    <t>Sanační omítka vhodná pro dlouhodobou sanaci vlhkých ploch a míst se solnými výkvěty – nízká kapilární vzlínavost , dobrá paropropustnost a vyšší poréznost, pro vnitřní použití např. na vápenocementové bázi (jemná omítková malta)</t>
  </si>
  <si>
    <t>-90913208</t>
  </si>
  <si>
    <t>615142002</t>
  </si>
  <si>
    <t>Potažení vnitřních ploch pletivem v ploše nebo pruzích, na plném podkladu sklovláknitým provizorním přichycením nosníků</t>
  </si>
  <si>
    <t>1524875999</t>
  </si>
  <si>
    <t>619995001</t>
  </si>
  <si>
    <t>Začištění omítek (s dodáním hmot) kolem oken, dveří, podlah, obkladů apod.</t>
  </si>
  <si>
    <t>-883195525</t>
  </si>
  <si>
    <t>631311125</t>
  </si>
  <si>
    <t>Mazanina z betonu prostého bez zvýšených nároků na prostředí tl. přes 80 do 120 mm tř. C 20/25</t>
  </si>
  <si>
    <t>-1579307211</t>
  </si>
  <si>
    <t>631311131</t>
  </si>
  <si>
    <t>Doplnění dosavadních mazanin prostým betonem s dodáním hmot, bez potěru, plochy jednotlivě do 1 m2 a tl. přes 80 mm</t>
  </si>
  <si>
    <t>-316199649</t>
  </si>
  <si>
    <t>631312121</t>
  </si>
  <si>
    <t>Doplnění dosavadních mazanin prostým betonem s dodáním hmot, bez potěru, plochy jednotlivě přes 1 m2 do 4 m2 a tl. do 80 mm</t>
  </si>
  <si>
    <t>-652397042</t>
  </si>
  <si>
    <t>631312131</t>
  </si>
  <si>
    <t>Doplnění dosavadních mazanin prostým betonem s dodáním hmot, bez potěru, plochy jednotlivě přes 1 m2 do 4 m2 a tl. přes 80 mm</t>
  </si>
  <si>
    <t>1315152720</t>
  </si>
  <si>
    <t>631319012</t>
  </si>
  <si>
    <t>Příplatek k cenám mazanin za úpravu povrchu mazaniny přehlazením, mazanina tl. přes 80 do 120 mm</t>
  </si>
  <si>
    <t>959972373</t>
  </si>
  <si>
    <t>631319173</t>
  </si>
  <si>
    <t>Příplatek k cenám mazanin za stržení povrchu spodní vrstvy mazaniny latí před vložením výztuže nebo pletiva pro tl. obou vrstev mazaniny přes 80 do 120 mm</t>
  </si>
  <si>
    <t>952620226</t>
  </si>
  <si>
    <t>631362021</t>
  </si>
  <si>
    <t>Výztuž mazanin ze svařovaných sítí z drátů typu KARI</t>
  </si>
  <si>
    <t>1880959499</t>
  </si>
  <si>
    <t>632450121</t>
  </si>
  <si>
    <t>Potěr cementový vyrovnávací ze suchých směsí v pásu o průměrné (střední) tl. od 10 do 20 mm</t>
  </si>
  <si>
    <t>117407832</t>
  </si>
  <si>
    <t>6324511.1</t>
  </si>
  <si>
    <t xml:space="preserve">Cementový potěr modifikovaný plasifikátory a vlákny v tl. 28mm (nevkládá se armatura) určený pro vnitřní stavby, pevnost v tlaku C25 </t>
  </si>
  <si>
    <t>1919684244</t>
  </si>
  <si>
    <t>632451103</t>
  </si>
  <si>
    <t>Potěr cementový samonivelační ze suchých směsí tloušťky přes 5 do 10 mm</t>
  </si>
  <si>
    <t>405642334</t>
  </si>
  <si>
    <t>632459.20</t>
  </si>
  <si>
    <t>Příplatky k cenám potěrů na požadavek na absolutní rovinnost – pro budoucí laboratoře</t>
  </si>
  <si>
    <t>1535086419</t>
  </si>
  <si>
    <t>949101111</t>
  </si>
  <si>
    <t>Lešení pomocné pracovní pro objekty pozemních staveb pro zatížení do 150 kg/m2, o výšce lešeňové podlahy do 1,9 m</t>
  </si>
  <si>
    <t>-88413233</t>
  </si>
  <si>
    <t>949101112</t>
  </si>
  <si>
    <t>Lešení pomocné pracovní pro objekty pozemních staveb pro zatížení do 150 kg/m2, o výšce lešeňové podlahy přes 1,9 do 3,5 m</t>
  </si>
  <si>
    <t>-863857455</t>
  </si>
  <si>
    <t>952901111</t>
  </si>
  <si>
    <t>Vyčištění budov nebo objektů před předáním do užívání budov bytové nebo občanské výstavby, světlé výšky podlaží do 4 m</t>
  </si>
  <si>
    <t>535660201</t>
  </si>
  <si>
    <t>952901114</t>
  </si>
  <si>
    <t>Vyčištění budov nebo objektů před předáním do užívání budov bytové nebo občanské výstavby, světlé výšky podlaží přes 4 m</t>
  </si>
  <si>
    <t>1446949142</t>
  </si>
  <si>
    <t>9851311.10</t>
  </si>
  <si>
    <t>Očištění stávající keramické dlažby (předpoklad chemický přípravek odstraňující oleje, plísně, mazy (odmašťování) – např. alkalické bezpeč. odmašťovadlo), před provedením nutno posoudit druh znečištění a způsob čištění v závislosti na povrchové úpravy</t>
  </si>
  <si>
    <t>1165998638</t>
  </si>
  <si>
    <t>985311312</t>
  </si>
  <si>
    <t>Reprofilace betonu sanačními maltami na cementové bázi ručně rubu kleneb a podlah, tloušťky přes 10 do 20 mm</t>
  </si>
  <si>
    <t>-598320032</t>
  </si>
  <si>
    <t>985324221</t>
  </si>
  <si>
    <t>Ochranný nátěr betonu akrylátový dvojnásobný se stěrkou (OS-C)</t>
  </si>
  <si>
    <t>353173913</t>
  </si>
  <si>
    <t>99999.20</t>
  </si>
  <si>
    <t>Příplatek na řádnou ochranu výtahu během stavebních úprav (realizace dle pokynu investora a zápisu v SD)</t>
  </si>
  <si>
    <t>-734399038</t>
  </si>
  <si>
    <t>99999.25</t>
  </si>
  <si>
    <t>Doplnění vyjmuté dělící kce (podlaha-strop) z důvodu výměny oken v posluchárně (nebyla zjištěna přesná skladba), tl. do 50mm</t>
  </si>
  <si>
    <t>858348169</t>
  </si>
  <si>
    <t>99999120</t>
  </si>
  <si>
    <t>Zednické výpomoci specialistů (realizace dle pokynu investora a zápisu v SD)</t>
  </si>
  <si>
    <t>-546754144</t>
  </si>
  <si>
    <t>550000000</t>
  </si>
  <si>
    <t>materiál pro případné zednické výpomoce</t>
  </si>
  <si>
    <t>-1311296404</t>
  </si>
  <si>
    <t>711111001</t>
  </si>
  <si>
    <t>Provedení izolace proti zemní vlhkosti natěradly a tmely za studena na ploše vodorovné V nátěrem penetračním</t>
  </si>
  <si>
    <t>-665648707</t>
  </si>
  <si>
    <t>711112001</t>
  </si>
  <si>
    <t>Provedení izolace proti zemní vlhkosti natěradly a tmely za studena na ploše svislé S nátěrem penetračním</t>
  </si>
  <si>
    <t>-1193999202</t>
  </si>
  <si>
    <t>11163150</t>
  </si>
  <si>
    <t>lak asfaltový penetrační</t>
  </si>
  <si>
    <t>-1205750996</t>
  </si>
  <si>
    <t>711141559</t>
  </si>
  <si>
    <t>Provedení izolace proti zemní vlhkosti pásy přitavením NAIP na ploše vodorovné V</t>
  </si>
  <si>
    <t>683283375</t>
  </si>
  <si>
    <t>711142559</t>
  </si>
  <si>
    <t>Provedení izolace proti zemní vlhkosti pásy přitavením NAIP na ploše svislé S</t>
  </si>
  <si>
    <t>1720712056</t>
  </si>
  <si>
    <t>62832134</t>
  </si>
  <si>
    <t>pás těžký asfaltovaný V60 S40</t>
  </si>
  <si>
    <t>1921228246</t>
  </si>
  <si>
    <t>711999.10</t>
  </si>
  <si>
    <t>Očíštění, příprava povrchu stávající hydroizolace před aplikací nové hydroizolace</t>
  </si>
  <si>
    <t>1446726788</t>
  </si>
  <si>
    <t>998711103</t>
  </si>
  <si>
    <t>Přesun hmot pro izolace proti vodě, vlhkosti a plynům stanovený z hmotnosti přesunovaného materiálu vodorovná dopravní vzdálenost do 50 m v objektech výšky přes 12 do 60 m</t>
  </si>
  <si>
    <t>-1742885388</t>
  </si>
  <si>
    <t>712431111</t>
  </si>
  <si>
    <t>Provedení povlakové krytiny střech šikmých přes 10° do 30° pásy na sucho podkladní samolepící asfaltový pás</t>
  </si>
  <si>
    <t>791227023</t>
  </si>
  <si>
    <t>62866281</t>
  </si>
  <si>
    <t>pás asfaltový modifikovaný za studena samolepící tl. 3 mm na bednění</t>
  </si>
  <si>
    <t>1614621507</t>
  </si>
  <si>
    <t>712461701</t>
  </si>
  <si>
    <t>Provedení povlakové krytiny střech šikmých přes 10° do 30° fólií položenou volně s přilepením spojů</t>
  </si>
  <si>
    <t>963517089</t>
  </si>
  <si>
    <t>28322000</t>
  </si>
  <si>
    <t>fólie hydroizolační střešní mPVC, tl. 2 mm š 1200 mm šedá</t>
  </si>
  <si>
    <t>489941716</t>
  </si>
  <si>
    <t>712998.10</t>
  </si>
  <si>
    <t>Příplatek na napojení nové hydroizolace střechy na stávající vč. systémových detailů a doplňků</t>
  </si>
  <si>
    <t>1059425574</t>
  </si>
  <si>
    <t>998712103</t>
  </si>
  <si>
    <t>Přesun hmot pro povlakové krytiny stanovený z hmotnosti přesunovaného materiálu vodorovná dopravní vzdálenost do 50 m v objektech výšky přes 12 do 24 m</t>
  </si>
  <si>
    <t>302567716</t>
  </si>
  <si>
    <t>713121111</t>
  </si>
  <si>
    <t>Montáž tepelné izolace podlah rohožemi, pásy, deskami, dílci, bloky (izolační materiál ve specifikaci) kladenými volně jednovrstvá</t>
  </si>
  <si>
    <t>-1680852698</t>
  </si>
  <si>
    <t>713121121</t>
  </si>
  <si>
    <t>Montáž tepelné izolace podlah rohožemi, pásy, deskami, dílci, bloky (izolační materiál ve specifikaci) kladenými volně dvouvrstvá</t>
  </si>
  <si>
    <t>78577070</t>
  </si>
  <si>
    <t>762083122</t>
  </si>
  <si>
    <t>Práce společné pro tesařské konstrukce impregnace řeziva máčením proti dřevokaznému hmyzu, houbám a plísním, třída ohrožení 3 a 4 (dřevo v exteriéru)</t>
  </si>
  <si>
    <t>799053721</t>
  </si>
  <si>
    <t>762332142</t>
  </si>
  <si>
    <t>Montáž vázaných konstrukcí krovů střech pultových, sedlových, valbových, stanových čtvercového nebo obdélníkového půdorysu, z řeziva hraněného s použitím ocelových spojek (spojky ve specifikaci), průřezové plochy přes 120 do 224 cm2</t>
  </si>
  <si>
    <t>-252435117</t>
  </si>
  <si>
    <t>197895205</t>
  </si>
  <si>
    <t>762341210</t>
  </si>
  <si>
    <t>Bednění a laťování montáž bednění střech rovných a šikmých sklonu do 60° s vyřezáním otvorů z prken hrubých na sraz tl. do 32 mm</t>
  </si>
  <si>
    <t>-942617050</t>
  </si>
  <si>
    <t>60515111</t>
  </si>
  <si>
    <t>řezivo jehličnaté boční prkno jakost I.-II. 2-3cm</t>
  </si>
  <si>
    <t>-927955527</t>
  </si>
  <si>
    <t>762395000</t>
  </si>
  <si>
    <t>Spojovací prostředky krovů, bednění a laťování, nadstřešních konstrukcí svory, prkna, hřebíky, pásová ocel, vruty</t>
  </si>
  <si>
    <t>-727293307</t>
  </si>
  <si>
    <t>762813.12</t>
  </si>
  <si>
    <t>Voděodolná překližka tl. 15mm vč. ukotvení - vitrína V2</t>
  </si>
  <si>
    <t>-1270615568</t>
  </si>
  <si>
    <t>762999.10</t>
  </si>
  <si>
    <t>Příplatek na napojení nových tesařských prvků střechy na stávající vč. systémových detailů a doplňků, kotvení</t>
  </si>
  <si>
    <t>338432630</t>
  </si>
  <si>
    <t>762999.20</t>
  </si>
  <si>
    <t>Atypická úprava nosné tesařské konstrukce krovu (montáž, dodávka, spojovací prostředky)</t>
  </si>
  <si>
    <t>-871028690</t>
  </si>
  <si>
    <t>763111.10</t>
  </si>
  <si>
    <t>Znovu vytmelení a přebroušení stavajících sdk příček v sociálních místnostech vč. penetrace</t>
  </si>
  <si>
    <t>-1444718287</t>
  </si>
  <si>
    <t>763121212</t>
  </si>
  <si>
    <t>Stěna předsazená ze sádrokartonových desek bez nosné konstrukce jednoduše opláštěná deskou standardní A tl. 12,5 mm, lepenou na bochánky</t>
  </si>
  <si>
    <t>-1393597776</t>
  </si>
  <si>
    <t>763431.20</t>
  </si>
  <si>
    <t>Sádrokartonové stropní kazety akustické, rastr 600/600mm, ozn. P9-1 - bližší popis viz TZ</t>
  </si>
  <si>
    <t>340464266</t>
  </si>
  <si>
    <t>763431.22</t>
  </si>
  <si>
    <t>Sádrokartonové stropní kazety akustické, rastr 600/600mm doplněno min. izolací ze skelných vláken tl.50 mm, ozn. P9-2 - bližší popis viz TZ</t>
  </si>
  <si>
    <t>-1865963377</t>
  </si>
  <si>
    <t>763431.24</t>
  </si>
  <si>
    <t>Sádrokartonové stropní kazety akustické (hladké) vel. 600/600mm, ozn. P9-3 - bližší popis viz TZ</t>
  </si>
  <si>
    <t>2028504978</t>
  </si>
  <si>
    <t>763999.10</t>
  </si>
  <si>
    <t>Příplatek na zvýšenou pracnost montáže podhledu v poschuchárně</t>
  </si>
  <si>
    <t>-1252216454</t>
  </si>
  <si>
    <t>Konstrukce klempířské vč. přesunu hmot</t>
  </si>
  <si>
    <t>7641011.1</t>
  </si>
  <si>
    <t xml:space="preserve">Doplnění a dodávka krytiny z plechu dle stávající vč. systémových detailů a prvků a napojení na stavající krytinu </t>
  </si>
  <si>
    <t>577284738</t>
  </si>
  <si>
    <t>766414243</t>
  </si>
  <si>
    <t>Montáž obložení stěn plochy do 5 m2 panely obkladovými z aglomerovaných desek, plochy přes 1,50 m2</t>
  </si>
  <si>
    <t>-133033259</t>
  </si>
  <si>
    <t>60726281</t>
  </si>
  <si>
    <t>deska dřevoštěpková OSB pero-drážka broušená tl 12mm</t>
  </si>
  <si>
    <t>1876444109</t>
  </si>
  <si>
    <t>766900.10</t>
  </si>
  <si>
    <t>Montáž a dodávka parapetu - dřevotřískový s HPL laminátem (tl. 0,5-0,6mm), š-200mm, koncentrace foraldehydů En 120˂8mg/100g, oblé čelo - "deska s nosem", barva bílá (RAL 9002), ozn. Pa1</t>
  </si>
  <si>
    <t>1033200325</t>
  </si>
  <si>
    <t>766900.12</t>
  </si>
  <si>
    <t>Montáž a dodávka parapetu - dřevotřískový s HPL laminátem (tl. 0,5-0,6mm), š-200mm, koncentrace foraldehydů En 120˂8mg/100g, oblé čelo - "deska s nosem", barva bílá (RAL 9002), ozn. Pa5</t>
  </si>
  <si>
    <t>-1248397122</t>
  </si>
  <si>
    <t>766900.14</t>
  </si>
  <si>
    <t>Montáž a dodávka parapetu - dřevotřískový s HPL laminátem (tl. 0,5-0,6mm), š-420mm, koncentrace foraldehydů En 120˂8mg/100g, oblé čelo - "deska s nosem", barva bílá (RAL 9002), ozn. Pa6</t>
  </si>
  <si>
    <t>2008109696</t>
  </si>
  <si>
    <t>766900.16</t>
  </si>
  <si>
    <t>Montáž a dodávka parapetu - dřevotřískový s HPL laminátem (tl. 0,5-0,6mm), š-280mm, koncentrace foraldehydů En 120˂8mg/100g, oblé čelo - "deska s nosem", barva bílá (RAL 9002), ozn. Pa7</t>
  </si>
  <si>
    <t>-328679508</t>
  </si>
  <si>
    <t>766900.18</t>
  </si>
  <si>
    <t>Montáž a dodávka parapetu - dřevotřískový s HPL laminátem (tl. 0,5-0,6mm), š-160mm, koncentrace foraldehydů En 120˂8mg/100g, oblé čelo - "deska s nosem", barva bílá (RAL 9002), ozn. Pa8</t>
  </si>
  <si>
    <t>1626288299</t>
  </si>
  <si>
    <t>766900.20</t>
  </si>
  <si>
    <t>Montáž a dodávka parapetu - dřevotřískový s HPL laminátem (tl. 0,5-0,6mm), š-330mm, koncentrace foraldehydů En 120˂8mg/100g, oblé čelo - "deska s nosem", barva bílá (RAL 9002), ozn. Pa9</t>
  </si>
  <si>
    <t>1822221692</t>
  </si>
  <si>
    <t>766900.22</t>
  </si>
  <si>
    <t>Montáž a dodávka parapetu - dřevotřískový s HPL laminátem (tl. 0,5-0,6mm), š-260mm, koncentrace foraldehydů En 120˂8mg/100g, oblé čelo - "deska s nosem", barva bílá (RAL 9002), ozn. Pa10</t>
  </si>
  <si>
    <t>-1468757548</t>
  </si>
  <si>
    <t>766900.24</t>
  </si>
  <si>
    <t>Montáž a dodávka parapetu - dřevotřískový s HPL laminátem (tl. 0,5-0,6mm), š-320mm, koncentrace foraldehydů En 120˂8mg/100g, oblé čelo - "deska s nosem", barva bílá (RAL 9002), ozn. Pa13</t>
  </si>
  <si>
    <t>482728407</t>
  </si>
  <si>
    <t>766910.02</t>
  </si>
  <si>
    <t>Montáž a dodávka dřevěné vestavby do niky okolo dveří, materiál DTD, policový systém vel. cca 2x450x2590mm + horní skříňka, ozn N1 - blížší popis a výkres viz tabulky PSV</t>
  </si>
  <si>
    <t>995174303</t>
  </si>
  <si>
    <t>766910.04</t>
  </si>
  <si>
    <t>Montáž a dodávka dřevěné vestavby do niky okolo dveří, materiál DTD, policový systém vel. cca 2x450x2590mm + horní skříňka, ozn N2 - blížší popis a výkres viz tabulky PSV</t>
  </si>
  <si>
    <t>759486639</t>
  </si>
  <si>
    <t>766910.08</t>
  </si>
  <si>
    <t>Montáž a dodávka dřevěné vestavby do niky okolo dveří, materiál DTD, policový systém vel. cca 2x450x2590mm + horní skříňka, ozn N3 - blížší popis a výkres viz tabulky PSV</t>
  </si>
  <si>
    <t>-1810929272</t>
  </si>
  <si>
    <t>766910.10</t>
  </si>
  <si>
    <t>Montáž a dodávka dřevěné vestavby do niky okolo dveří, materiál DTD, policový systém vel. cca 2x450x2590mm + horní skříňka, ozn N4 - blížší popis a výkres viz tabulky PSV</t>
  </si>
  <si>
    <t>365397896</t>
  </si>
  <si>
    <t>766910.12</t>
  </si>
  <si>
    <t>Montáž a dodávka dřevěné vestavby do niky okolo dveří, materiál DTD, policový systém vel. cca 2x450x2590mm + horní skříňka, ozn N5 - blížší popis a výkres viz tabulky PSV</t>
  </si>
  <si>
    <t>1677348037</t>
  </si>
  <si>
    <t>766910.14</t>
  </si>
  <si>
    <t>Montáž a dodávka dřevěné vestavby do niky okolo dveří, materiál DTD, policový systém vel. cca 1x450x2590mm + horní skříňka + pevná deska na straně, ozn N6 - blížší popis a výkres viz tabulky PSV</t>
  </si>
  <si>
    <t>-428499915</t>
  </si>
  <si>
    <t>766910.16</t>
  </si>
  <si>
    <t>Montáž a dodávka dřevěné vestavby do niky okolo dveří, materiál DTD, policový systém vel. 1770x2590mm s 2křídlými dveřmi, ozn N7 - blížší popis a výkres viz tabulky PSV</t>
  </si>
  <si>
    <t>1716753843</t>
  </si>
  <si>
    <t>766910.18</t>
  </si>
  <si>
    <t>Montáž a dodávka vestavěné skříně, materiál DTD+lamino, policový systém vel. 1675x2590mm s 2křídlými dveřmi + 1křídlými, police, ozn. SKv1 - blížší popis a výkres viz tabulky PSV</t>
  </si>
  <si>
    <t>972828579</t>
  </si>
  <si>
    <t>766910.20</t>
  </si>
  <si>
    <t>Montáž a dodávka vestavěné skříně, materiál DTD+lamino, policový systém vel. 1675x2590mm s 2křídlými dveřmi + 1křídlými, police, ozn. SKv2 - blížší popis a výkres viz tabulky PSV</t>
  </si>
  <si>
    <t>-1647700457</t>
  </si>
  <si>
    <t>766910.50</t>
  </si>
  <si>
    <t>Šetrná demontáž a zpětná montáž stávajícího dřevo-skleněné zábradlí délky 1,84m (mč 04019 vč. uskladnění a ochrany před poškozením</t>
  </si>
  <si>
    <t>1441996123</t>
  </si>
  <si>
    <t>766100.12</t>
  </si>
  <si>
    <t xml:space="preserve">Montáž a dodávka dřevěných dveří vel.800x1970mm bezfalcové vnitřní jednokřídlové otočné hladké plné vč. syst.generl. klíče, povrchové úpravy, bezpeč. kování, padacího práhu, systémových detailů a prvků, ozn. 02/P - blížší popis viz tabulky PSV </t>
  </si>
  <si>
    <t>71274679</t>
  </si>
  <si>
    <t>-111626463</t>
  </si>
  <si>
    <t>766100.16</t>
  </si>
  <si>
    <t xml:space="preserve">Montáž a dodávka dřevěných dveří vel.2380x2060mm falcové vnitřní dvoukřídlové otočné hladké plné v dřevěném rámu vč. syst.generl. klíče, povrchové úpravy, bezpeč. kování, padacího práhu, systémových detailů a prvků, ozn. 03 - blížší popis viz tabulky PSV </t>
  </si>
  <si>
    <t>1111776714</t>
  </si>
  <si>
    <t>766100.18</t>
  </si>
  <si>
    <t xml:space="preserve">Montáž a dodávka dřevěných dveří vel.700x1970mm bezfalcové vnitřní jednokřídlové otočné hladké plné vč. povrchové úpravy, kování, systémových detailů a prvků, ozn. 04/P - blížší popis viz tabulky PSV </t>
  </si>
  <si>
    <t>-535472921</t>
  </si>
  <si>
    <t>766100.20</t>
  </si>
  <si>
    <t xml:space="preserve">Montáž a dodávka dřevěných dveří vel.700x1970mm bezfalcové vnitřní jednokřídlové otočné hladké plné vč. povrchové úpravy, kování, systémových detailů a prvků, ozn. 04/L - blížší popis viz tabulky PSV </t>
  </si>
  <si>
    <t>-1087337939</t>
  </si>
  <si>
    <t>766100.22</t>
  </si>
  <si>
    <t xml:space="preserve">Montáž a dodávka dřevěných dveří vel.900x1970mm bezfalcové vnitřní jednokřídlové otočné hladké plné vč. povrchové úpravy, kování, vnitřní madlo, systémových detailů a prvků, ozn. 05/P - blížší popis viz tabulky PSV </t>
  </si>
  <si>
    <t>-802361727</t>
  </si>
  <si>
    <t>766100.24</t>
  </si>
  <si>
    <t xml:space="preserve">Montáž a dodávka dřevěných dveří vel.800x1970mm bezfalcové vnitřní jednokřídlové otočné hladké plné, požárně odolné vč. syst.generl. klíče, povrchové úpravy, bezpeč. kování, padacího práhu, systémových detailů a prvků, ozn. 06/L - blížší popis viz tabulky PSV </t>
  </si>
  <si>
    <t>210255830</t>
  </si>
  <si>
    <t>766100.26</t>
  </si>
  <si>
    <t xml:space="preserve">Montáž a dodávka dřevěných dveří vel.900x1970mm falcové vnitřní jednokřídlové otočné hladké plné, požárně odolné vč. syst.generl. klíče, povrchové úpravy, bezpeč. kování, padacího práhu, systémových detailů a prvků, ozn. 07/P - blížší popis viz tabulky PSV </t>
  </si>
  <si>
    <t>1090028888</t>
  </si>
  <si>
    <t>766100.28</t>
  </si>
  <si>
    <t xml:space="preserve">Montáž a dodávka dřevěných dveří vel.900x1970mm bezfalcové vnitřní jednokřídlové otočné hladké plné vč. syst.generl. klíče, povrchové úpravy, bezpeč. kování, padacího práhu, systémových detailů a prvků, ozn. 08/L - blížší popis viz tabulky PSV </t>
  </si>
  <si>
    <t>2099195737</t>
  </si>
  <si>
    <t>766100.32</t>
  </si>
  <si>
    <t xml:space="preserve">Montáž a dodávka dřevěných dveří vel.900x1970mm bezfalcové vnitřní jednokřídlové otočné hladké plné vč. syst.generl. klíče, povrchové úpravy, bezpeč. kování, padacího práhu, systémových detailů a prvků, ozn. 10/L - blížší popis viz tabulky PSV </t>
  </si>
  <si>
    <t>70719231</t>
  </si>
  <si>
    <t>766100.34</t>
  </si>
  <si>
    <t xml:space="preserve">Montáž a dodávka dřevěných dveří vel.1450x2100+920mm bezfalcové vnitřní s nadsvětlíkem, dvoukřídlové otočné hladké plné vč. syst.generl. klíče, povrchové úpravy, bezpeč. kování, padacího práhu, systémových detailů a prvků, ozn. 11/P - blížší popis viz tabulky PSV </t>
  </si>
  <si>
    <t>-997954618</t>
  </si>
  <si>
    <t>766100.40</t>
  </si>
  <si>
    <t xml:space="preserve">Montáž a dodávka dřevěných dveří vel.1450x1970mm bezfalcové vnitřní dvoukřídlové otočné hladké plné v dřevěném rámu vč. syst.generl. klíče, povrchové úpravy, bezpeč. kování, systémových detailů a prvků, ozn. 13/L - blížší popis viz tabulky PSV </t>
  </si>
  <si>
    <t>1270630689</t>
  </si>
  <si>
    <t>766100.42</t>
  </si>
  <si>
    <t xml:space="preserve">Montáž a dodávka dřevěných dveří vel.800x1970mm bezfalcové vnitřní jednokřídlové otočné hladké plné vč. syst.generl. klíče, povrchové úpravy, bezpeč. kování, systémových detailů a prvků, ozn. 14/P - blížší popis viz tabulky PSV </t>
  </si>
  <si>
    <t>618152639</t>
  </si>
  <si>
    <t>766100.44</t>
  </si>
  <si>
    <t xml:space="preserve">Montáž a dodávka dřevěných dveří vel.900x1970mm bezfalcové vnitřní jednokřídlové otočné hladké plné vč. syst.generl. klíče, povrchové úpravy, bezpeč. kování, systémových detailů a prvků, ozn. 15/P - blížší popis viz tabulky PSV </t>
  </si>
  <si>
    <t>-651969341</t>
  </si>
  <si>
    <t>766100.46</t>
  </si>
  <si>
    <t xml:space="preserve">Repasé stavajících dveří i zárubně vel. 850x1905mm odstranění starého nánětu, opatří se novým nátěrem obnovovací nátěr akrylátový pololesk vč. repasé kování, ozn. 16 - blížší popis viz tabulky PSV </t>
  </si>
  <si>
    <t>-1951501439</t>
  </si>
  <si>
    <t>766100.48</t>
  </si>
  <si>
    <t xml:space="preserve">Repasé stavajících dveří i zárubně vel. 850x1970mm odstranění starého nánětu, opatří se novým nátěrem obnovovací nátěr akrylátový pololesk vč. repasé kování, ozn. 17 - blížší popis viz tabulky PSV </t>
  </si>
  <si>
    <t>-1121954986</t>
  </si>
  <si>
    <t>767780.10</t>
  </si>
  <si>
    <t>Šetrná demontáž a změtná montáž na nově určenou pozici revizních dveří v podkroví vč. vytvoření otvoru a nového oplechování po instalaci (viz TZ bod S-5.2)</t>
  </si>
  <si>
    <t>520697042</t>
  </si>
  <si>
    <t>767780.12</t>
  </si>
  <si>
    <t>Montáž a dodávka sklepního světlíku vel. 1250x1300mm sklolaminátový vč. nástavce, roštu (pozink) - oka 30/30, pochozí, napojení na stavající kce, upevňovací sady, systém. prvků a detailů, ozn. AD-1- blíže viz výpis světlíků</t>
  </si>
  <si>
    <t>-1063493666</t>
  </si>
  <si>
    <t>767780.14</t>
  </si>
  <si>
    <t>Montáž a dodávka sklepního světlíku vel. 1250x1300mm sklolaminátový vč. roštu (pozink) - oka 30/30, pochozí, napojení na stavající kce, upevňovací sady, systém. prvků a detailů, ozn. AD-2- blíže viz výpis světlíků</t>
  </si>
  <si>
    <t>-1126295672</t>
  </si>
  <si>
    <t>767780.20</t>
  </si>
  <si>
    <t>Oprava či případná výměna kotvení zábradlí Z5 do zdi</t>
  </si>
  <si>
    <t>965481471</t>
  </si>
  <si>
    <t>767995.20</t>
  </si>
  <si>
    <t>Nosná ocelová konstrukce z ocelového rámu z jackl profilů 60/60/4 + 50/50/4 vitrín V2 vč. ukotvení a povrchové úpravy</t>
  </si>
  <si>
    <t>-1470355797</t>
  </si>
  <si>
    <t>118</t>
  </si>
  <si>
    <t>767998.50</t>
  </si>
  <si>
    <t>Montáž a dodávka interiérová žaluzie horizontální s brzdou vel. 2x 900x1800mm , barva bílá vč. kotvení, systémových detailů a prvků, ozn. R1</t>
  </si>
  <si>
    <t>-1873390286</t>
  </si>
  <si>
    <t>119</t>
  </si>
  <si>
    <t>767998.52</t>
  </si>
  <si>
    <t>Montáž a dodávka interiérová žaluzie horizontální s brzdou vel. 2x900/1470 + 2x900/730mm , barva bílá vč. kotvení, systémových detailů a prvků, ozn. R2</t>
  </si>
  <si>
    <t>40433751</t>
  </si>
  <si>
    <t>120</t>
  </si>
  <si>
    <t>767998.54</t>
  </si>
  <si>
    <t>Montáž a dodávka exteriérové žaluzie horizontální vel. 1800x4500mm kotvená do nadpaží barva bílá oproti oknu zúžení žaluzie na každé straně 30mm (přesah rámu okna min. 30mm) vč. kotvení, systémových detailů a prvků, ozn. R3</t>
  </si>
  <si>
    <t>-1448881400</t>
  </si>
  <si>
    <t>121</t>
  </si>
  <si>
    <t>767998.56</t>
  </si>
  <si>
    <t>Montáž a dodávka exteriérové žaluzie horizontální vel. 1800x2600mm kotvená do nadpaží barva bílá oproti oknu zúžení žaluzie na každé straně 30mm (přesah rámu okna min. 30mm) vč. kotvení, systémových detailů a prvků, ozn. R9</t>
  </si>
  <si>
    <t>-312092509</t>
  </si>
  <si>
    <t>122</t>
  </si>
  <si>
    <t>767998.58</t>
  </si>
  <si>
    <t>Montáž a dodávka exteriérové žaluzie horizontální vel. 1800x1900mm kotvená do nadpaží barva bílá oproti oknu zúžení žaluzie na každé straně 30mm (přesah rámu okna min. 30mm) vč. kotvení, systémových detailů a prvků, ozn. R10</t>
  </si>
  <si>
    <t>-349023548</t>
  </si>
  <si>
    <t>123</t>
  </si>
  <si>
    <t>767998.60</t>
  </si>
  <si>
    <t>Montáž a dodávka zatemňující rolety vnitřní na okno vel. 1800/2200 bez vodících lišt překrytí 50mm odolnost proti slunci, stálobarevnost plochy i dílců na světle, nehořlavá, dálkové ovládání vč. kotvení, systémových detailů a prvků, ozn. S2</t>
  </si>
  <si>
    <t>-1183221094</t>
  </si>
  <si>
    <t>124</t>
  </si>
  <si>
    <t>767998.62</t>
  </si>
  <si>
    <t>Montáž a dodávka zatemňující rolety vnitřní na okno vel. 1800/4500 bez vodících lišt překrytí 50mm odolnost proti slunci, stálobarevnost plochy i dílců na světle, nehořlavá, dálkové ovládání vč. kotvení, systémových detailů a prvků, ozn. S3</t>
  </si>
  <si>
    <t>-1198841227</t>
  </si>
  <si>
    <t>125</t>
  </si>
  <si>
    <t>767998.64</t>
  </si>
  <si>
    <t>Montáž a dodávka zatemňující rolety vnitřní na okno vel. 1800/2600 bez vodících lišt překrytí 50mm odolnost proti slunci, stálobarevnost plochy i dílců na světle, nehořlavá, dálkové ovládání vč. kotvení, systémových detailů a prvků, ozn. S4</t>
  </si>
  <si>
    <t>627270512</t>
  </si>
  <si>
    <t>126</t>
  </si>
  <si>
    <t>767998.70</t>
  </si>
  <si>
    <t>Montáž a dodávka plastového okna vnitřní vel. 1800x1800mm, 3sklo, zalomené ostění, povrchová úprava vč. kování, systémových detailů a prvků, ozn. 1 - blíže viz tabulka oken</t>
  </si>
  <si>
    <t>-392212735</t>
  </si>
  <si>
    <t>127</t>
  </si>
  <si>
    <t>767998.72</t>
  </si>
  <si>
    <t>Montáž a dodávka plastového okna vnitřní vel. 1800x2200mm, 3sklo, zalomené ostění, povrchová úprava vč. kování, systémových detailů a prvků, ozn. 2 - blíže viz tabulka oken</t>
  </si>
  <si>
    <t>-646483873</t>
  </si>
  <si>
    <t>128</t>
  </si>
  <si>
    <t>767998.74</t>
  </si>
  <si>
    <t>Montáž a dodávka plastového okna vnitřní vel. 1800x2200mm, bezpečnostní 3sklo, zalomené ostění, povrchová úprava vč. kování, systémových detailů a prvků, ozn. 2* - blíže viz tabulka oken</t>
  </si>
  <si>
    <t>1238306119</t>
  </si>
  <si>
    <t>129</t>
  </si>
  <si>
    <t>767998.76</t>
  </si>
  <si>
    <t>Montáž a dodávka plastového okna vnitřní vel. 1800x4500mm, 3sklo, zalomené ostění, povrchová úprava vč. kování, systémových detailů a prvků, ozn. 3 - blíže viz tabulka oken</t>
  </si>
  <si>
    <t>429587548</t>
  </si>
  <si>
    <t>130</t>
  </si>
  <si>
    <t>767998.78</t>
  </si>
  <si>
    <t>Montáž a dodávka plastového okna vnitřní vel. 1200x2800mm, 3sklo, zalomené ostění, povrchová úprava vč. kování, systémových detailů a prvků, ozn. 4 - blíže viz tabulka oken</t>
  </si>
  <si>
    <t>1336588751</t>
  </si>
  <si>
    <t>131</t>
  </si>
  <si>
    <t>767998.80</t>
  </si>
  <si>
    <t>Montáž a dodávka plastového okna z 1/2 fix vnitřní vel. 1200x2800mm, 3sklo, zalomené ostění, povrchová úprava vč. kování, systémových detailů a prvků, ozn. 5 - blíže viz tabulka oken</t>
  </si>
  <si>
    <t>-1372262675</t>
  </si>
  <si>
    <t>132</t>
  </si>
  <si>
    <t>767998.82</t>
  </si>
  <si>
    <t>Montáž a dodávka plastového okna vnitřní vel. 1200x1600mm, fix, 3sklo, zalomené ostění, povrchová úprava vč. kování, systémových detailů a prvků, ozn. 6 - blíže viz tabulka oken</t>
  </si>
  <si>
    <t>-1925250529</t>
  </si>
  <si>
    <t>133</t>
  </si>
  <si>
    <t>767998.84</t>
  </si>
  <si>
    <t>Montáž a dodávka plastového okna vnitřní vel. 1200x600mm, fix, 3sklo, zalomené ostění, povrchová úprava vč. kování, systémových detailů a prvků, ozn. 7 - blíže viz tabulka oken</t>
  </si>
  <si>
    <t>501913200</t>
  </si>
  <si>
    <t>134</t>
  </si>
  <si>
    <t>135</t>
  </si>
  <si>
    <t>767998.88</t>
  </si>
  <si>
    <t>Montáž a dodávka plastového okna vnitřní vel. 1200x600mm, otvíravé pravé , 3sklo, zalomené ostění, povrchová úprava vč. kování, systémových detailů a prvků, ozn. 8* - blíže viz tabulka oken</t>
  </si>
  <si>
    <t>-1137530305</t>
  </si>
  <si>
    <t>136</t>
  </si>
  <si>
    <t>767998.90</t>
  </si>
  <si>
    <t>Montáž a dodávka plastového okna vnitřní vel. 1800x4500mm, 3sklo, zalomené ostění, povrchová úprava vč. kování, systémových detailů a prvků, ozn. 9 - blíže viz tabulka oken</t>
  </si>
  <si>
    <t>-1290582751</t>
  </si>
  <si>
    <t>137</t>
  </si>
  <si>
    <t>767998.92</t>
  </si>
  <si>
    <t>Montáž a dodávka balkonového plastového okna vnitřní vel. 2400/2300x2860mm, 3sklo, zalomené ostění, povrchová úprava vč. kování, systémových detailů a prvků, ozn. 10 - blíže viz tabulka oken</t>
  </si>
  <si>
    <t>-1695797880</t>
  </si>
  <si>
    <t>138</t>
  </si>
  <si>
    <t>767999.32</t>
  </si>
  <si>
    <t>Montáž a dodávka hliníkové vitríny vel.1760x1305mm, posuvné jednoduché bezpečnostní sklo vč. povrchové úpravy, lišt, systémových prvků a detailů, ozn. V2/9- blíže viz tabulka PSV</t>
  </si>
  <si>
    <t>-2140670402</t>
  </si>
  <si>
    <t>139</t>
  </si>
  <si>
    <t>767999.34</t>
  </si>
  <si>
    <t>Montáž a dodávka hliníkové vitríny vel.1760x860mm, fix jednoduché bezpečnostní sklo vč. povrchové úpravy, lišt, systémových prvků a detailů, ozn. V2/8- blíže viz tabulka PSV</t>
  </si>
  <si>
    <t>-873437773</t>
  </si>
  <si>
    <t>140</t>
  </si>
  <si>
    <t>767999.36</t>
  </si>
  <si>
    <t>Montáž a dodávka hliníkové vitríny vel.1760x860mm, otvíravé jednoduché bezpečnostní sklo vč. povrchové úpravy, lišt, systémových prvků a detailů, ozn. V2/7- blíže viz tabulka PSV</t>
  </si>
  <si>
    <t>395883515</t>
  </si>
  <si>
    <t>141</t>
  </si>
  <si>
    <t>767999.38</t>
  </si>
  <si>
    <t>Montáž a dodávka hliníkové vitríny vel.1850x1320mm, otvíravé jednoduché bezpečnostní sklo vč. povrchové úpravy, lišt, systémových prvků a detailů, ozn. V1- blíže viz tabulka PSV</t>
  </si>
  <si>
    <t>-1981385204</t>
  </si>
  <si>
    <t>142</t>
  </si>
  <si>
    <t>767999.62</t>
  </si>
  <si>
    <t xml:space="preserve">Montáž a dodávka prosklená stěna z Al profilů vel. 2400x3035-3070mm rámová vnitřní s nadsvětlíkem dvoukřídlové dveře - pravé bez polodrážky, bezpeč. sklo vč. syst.generál. klíče, stavěče, samozavírače, čtečky karet, povrchové úpravy, bezpeč. kování, systémových detailů a prvků, ozn. 001/P - blížší popis viz tabulky PSV </t>
  </si>
  <si>
    <t>1907114573</t>
  </si>
  <si>
    <t>143</t>
  </si>
  <si>
    <t>767999.64</t>
  </si>
  <si>
    <t xml:space="preserve">Montáž a dodávka prosklená stěna z Al profilů vel. 1600x3040mm rámová vnitřní s nadsvětlíkem dvoukřídlové dveře - pravé bez polodrážky, bezpeč. sklo, požárně odolné vč. syst.generál. klíče, povrchové úpravy, bezpeč. kování, systémových detailů a prvků, ozn. 002/P - blížší popis viz tabulky PSV </t>
  </si>
  <si>
    <t>796569227</t>
  </si>
  <si>
    <t>144</t>
  </si>
  <si>
    <t>145</t>
  </si>
  <si>
    <t>767999.82</t>
  </si>
  <si>
    <t xml:space="preserve">Montáž a dodávka ocelové zárubeně vel.800x1970mm bez těsnění pro dveře bez polodrážky jednokřídlové otočné do zděné konstrukce tl. 125mm, ozn. Z2/L,P - blížší popis viz tabulky PSV </t>
  </si>
  <si>
    <t>-684268945</t>
  </si>
  <si>
    <t>146</t>
  </si>
  <si>
    <t>767999.84</t>
  </si>
  <si>
    <t xml:space="preserve">Montáž a dodávka ocelové zárubeně vel.900x1970mm bez těsnění pro dveře bez polodrážky jednokřídlové otočné do zděné konstrukce tl. 100mm, ozn. Z3/L - blížší popis viz tabulky PSV </t>
  </si>
  <si>
    <t>-631161484</t>
  </si>
  <si>
    <t>147</t>
  </si>
  <si>
    <t>767999.86</t>
  </si>
  <si>
    <t xml:space="preserve">Montáž a dodávka ocelové zárubeně vel.900x1970mm bez těsnění pro dveře bez polodrážky jednokřídlové otočné do zděné konstrukce tl. 150mm, ozn. Z4/L,P - blížší popis viz tabulky PSV </t>
  </si>
  <si>
    <t>1046073454</t>
  </si>
  <si>
    <t>148</t>
  </si>
  <si>
    <t>767999.88</t>
  </si>
  <si>
    <t xml:space="preserve">Montáž a dodávka ocelové zárubeně vel.800x1970mm požárně odolné, bez těsnění pro dveře bez polodrážky jednokřídlové otočné do zděné konstrukce tl. 100mm, ozn. Z6/L - blížší popis viz tabulky PSV </t>
  </si>
  <si>
    <t>-2096225569</t>
  </si>
  <si>
    <t>149</t>
  </si>
  <si>
    <t>767999.90</t>
  </si>
  <si>
    <t xml:space="preserve">Montáž a dodávka ocelové zárubeně vel.900x1970mm požárně odolné, bez těsnění pro dveře bez polodrážky jednokřídlové otočné do zděné konstrukce tl. 100mm, ozn. Z7/P - blížší popis viz tabulky PSV </t>
  </si>
  <si>
    <t>930648532</t>
  </si>
  <si>
    <t>150</t>
  </si>
  <si>
    <t>767999.92</t>
  </si>
  <si>
    <t xml:space="preserve">Montáž a dodávka ocelové zárubeně vel.1450x2100+920mm s nadsvětlíkem bez těsnění pro dveře bez polodrážky dvoukřídlové otočné do zděné konstrukce tl. 150mm, ozn. Z8 - blížší popis viz tabulky PSV </t>
  </si>
  <si>
    <t>1311704688</t>
  </si>
  <si>
    <t>151</t>
  </si>
  <si>
    <t>152</t>
  </si>
  <si>
    <t>767999.99</t>
  </si>
  <si>
    <t xml:space="preserve">Montáž a dodávka ocelové zárubeně vel.900x1970mm bez těsnění pro dveře bez polodrážky jednokřídlové otočné do zděné konstrukce tl. 100mm, ozn. Z12/P - blížší popis viz tabulky PSV </t>
  </si>
  <si>
    <t>-675926561</t>
  </si>
  <si>
    <t>153</t>
  </si>
  <si>
    <t>767999.97</t>
  </si>
  <si>
    <t xml:space="preserve">Montáž a dodávka ocelové zárubeně vel.1450x1970mm bez těsnění pro dveře spolodrážkou dvoukřídlové otočné do zdiva tl. 150mm, ozn. Z13 - blížší popis viz tabulky PSV </t>
  </si>
  <si>
    <t>-1785894272</t>
  </si>
  <si>
    <t>768</t>
  </si>
  <si>
    <t>Ostatní výrobky</t>
  </si>
  <si>
    <t>154</t>
  </si>
  <si>
    <t>00120.10</t>
  </si>
  <si>
    <t xml:space="preserve">Montáž a dodávka tabule vel. 2400x1200mm, desková, keramická, magnetická (popis fixem), Al rám, pevné provedení – tabule nesmí vykazovat nerovnosti, ozn. tab1 - blíže viz TZ </t>
  </si>
  <si>
    <t>-721219895</t>
  </si>
  <si>
    <t>155</t>
  </si>
  <si>
    <t>00120.12</t>
  </si>
  <si>
    <t xml:space="preserve">Montáž a dodávka tabule vel. 1500x1200mm, desková, keramická, magnetická (popis fixem), Al rám, pevné provedení – tabule nesmí vykazovat nerovnosti, ozn. tab2 - blíže viz TZ </t>
  </si>
  <si>
    <t>-1126161504</t>
  </si>
  <si>
    <t>156</t>
  </si>
  <si>
    <t>00120.14</t>
  </si>
  <si>
    <t xml:space="preserve">Tabule stávající – provede se pouze údržba na konstrukci tabule – původní mechanismus (promazání, natření krytů opravným nátěrem v ploše 3m2).(mč 03055) - blíže viz TZ </t>
  </si>
  <si>
    <t>-1686935863</t>
  </si>
  <si>
    <t>157</t>
  </si>
  <si>
    <t>00120.16</t>
  </si>
  <si>
    <t xml:space="preserve">Montáž a dodávka plátna vel. 2000x1520mm, (viditelná část 1960x1100, šířka včetně tubusu 2270),nástěnné elektrické motorové projekční plátno (umístění stropxstěna), dálkové ovládání RC, ozn. pl1 - blíže viz TZ </t>
  </si>
  <si>
    <t>1974400386</t>
  </si>
  <si>
    <t>158</t>
  </si>
  <si>
    <t>00120.18</t>
  </si>
  <si>
    <t xml:space="preserve">Montáž a dodávka plátna vel. 1600x1290mm, (viditelná část 1560x1170, šířka včetně tubusu 1870),nástěnné elektrické motorové projekční plátno (umístění stropxstěna), dálkové ovládání RC, ozn. pl2 - blíže viz TZ </t>
  </si>
  <si>
    <t>1148342100</t>
  </si>
  <si>
    <t>771</t>
  </si>
  <si>
    <t>Podlahy z dlaždic</t>
  </si>
  <si>
    <t>159</t>
  </si>
  <si>
    <t>771471113</t>
  </si>
  <si>
    <t>Montáž soklíků z dlaždic keramických kladených do malty rovných výšky přes 90 do 120 mm</t>
  </si>
  <si>
    <t>-268198016</t>
  </si>
  <si>
    <t>160</t>
  </si>
  <si>
    <t>771474112</t>
  </si>
  <si>
    <t>Montáž soklíků z dlaždic keramických lepených flexibilním lepidlem rovných výšky přes 65 do 90 mm</t>
  </si>
  <si>
    <t>2019187508</t>
  </si>
  <si>
    <t>161</t>
  </si>
  <si>
    <t>771571131</t>
  </si>
  <si>
    <t>Montáž podlah z dlaždic keramických kladených do malty režných nebo glazovaných protiskluzných nebo reliefovaných do 50 ks/ m2</t>
  </si>
  <si>
    <t>-2060890594</t>
  </si>
  <si>
    <t>162</t>
  </si>
  <si>
    <t>771574131</t>
  </si>
  <si>
    <t>Montáž podlah z dlaždic keramických lepených flexibilním lepidlem režných nebo glazovaných protiskluzných nebo reliefovaných do 50 ks/ m2</t>
  </si>
  <si>
    <t>-1495164950</t>
  </si>
  <si>
    <t>163</t>
  </si>
  <si>
    <t>597615.10</t>
  </si>
  <si>
    <t xml:space="preserve">Keramická dlažba vel. 300/300mm, popř. 330/330mm, opotřebení (tvrdost min 5), otěruvzdornost  - PEI-IV, protiskluz – R9 /A	</t>
  </si>
  <si>
    <t>652575512</t>
  </si>
  <si>
    <t>164</t>
  </si>
  <si>
    <t>597615.12</t>
  </si>
  <si>
    <t xml:space="preserve">Keramická dlažba vel. 300/300mm, popř. 330/330mm, opotřebení (tvrdost min 5), otěruvzdornost  - PEI-IV, protiskluz – R11	</t>
  </si>
  <si>
    <t>-166578623</t>
  </si>
  <si>
    <t>165</t>
  </si>
  <si>
    <t>771990.10</t>
  </si>
  <si>
    <t>Příplatek na přípravu podkladu pro provedení nové dlažby</t>
  </si>
  <si>
    <t>-1911078360</t>
  </si>
  <si>
    <t>166</t>
  </si>
  <si>
    <t>771990.20</t>
  </si>
  <si>
    <t>Příplatek na provedení kontroly podkladu, zda nedochází k pronikání zemní vlhkosti do podlahy (poruchy nášlapné vrstvy)</t>
  </si>
  <si>
    <t>458225062</t>
  </si>
  <si>
    <t>167</t>
  </si>
  <si>
    <t>998771103</t>
  </si>
  <si>
    <t>Přesun hmot pro podlahy z dlaždic stanovený z hmotnosti přesunovaného materiálu vodorovná dopravní vzdálenost do 50 m v objektech výšky přes 12 do 24 m</t>
  </si>
  <si>
    <t>-2120721920</t>
  </si>
  <si>
    <t>772</t>
  </si>
  <si>
    <t>Podlahy z kamene vč. přesunu hmot</t>
  </si>
  <si>
    <t>168</t>
  </si>
  <si>
    <t>772991111</t>
  </si>
  <si>
    <t>Dlažby z kamene - ostatní práce penetrace podkladu</t>
  </si>
  <si>
    <t>-1429103662</t>
  </si>
  <si>
    <t>169</t>
  </si>
  <si>
    <t>7729914.1</t>
  </si>
  <si>
    <t>Vyčištění (strojní, ruční) stávajícího žulového schodiště – ekologickými prostředky</t>
  </si>
  <si>
    <t>345799666</t>
  </si>
  <si>
    <t>170</t>
  </si>
  <si>
    <t>7729914.3</t>
  </si>
  <si>
    <t>Impregnační nátěr stavajícího žulového schodiště</t>
  </si>
  <si>
    <t>907070897</t>
  </si>
  <si>
    <t>171</t>
  </si>
  <si>
    <t>7729914.2</t>
  </si>
  <si>
    <t>Voskování a leštění stavajícho žulového schodiště</t>
  </si>
  <si>
    <t>-761759325</t>
  </si>
  <si>
    <t>172</t>
  </si>
  <si>
    <t>772999.10</t>
  </si>
  <si>
    <t>Odprášení stavajícího schodiště vč. spar</t>
  </si>
  <si>
    <t>-1581868927</t>
  </si>
  <si>
    <t>173</t>
  </si>
  <si>
    <t>776111116</t>
  </si>
  <si>
    <t>Příprava podkladu broušení podlah stávajícího podkladu pro odstranění lepidla (po starých krytinách)</t>
  </si>
  <si>
    <t>1361279384</t>
  </si>
  <si>
    <t>174</t>
  </si>
  <si>
    <t>776221111</t>
  </si>
  <si>
    <t>Montáž podlahovin z PVC lepením standardním lepidlem z pásů standardních</t>
  </si>
  <si>
    <t>-1909453064</t>
  </si>
  <si>
    <t>175</t>
  </si>
  <si>
    <t>28411.10</t>
  </si>
  <si>
    <t>PVC (role), tl. 2mm, zatěž. třída min 34</t>
  </si>
  <si>
    <t>-403754144</t>
  </si>
  <si>
    <t>176</t>
  </si>
  <si>
    <t>28411.12</t>
  </si>
  <si>
    <t>PVC (role), tl. 2mm, zatěž. třída min 41, odolnost proti vlivu kolečkové židle</t>
  </si>
  <si>
    <t>-353453743</t>
  </si>
  <si>
    <t>177</t>
  </si>
  <si>
    <t>28411.13</t>
  </si>
  <si>
    <t>antistatické  PVC (role), tl. 2mm, zatěž. třída min 41, odolnost proti vlivu kolečkové židle</t>
  </si>
  <si>
    <t>1745794127</t>
  </si>
  <si>
    <t>178</t>
  </si>
  <si>
    <t>28411.15</t>
  </si>
  <si>
    <t>homogenní PVC podlahová krytina (role), tl. 2mm, zatěž. třída 41</t>
  </si>
  <si>
    <t>932386275</t>
  </si>
  <si>
    <t>179</t>
  </si>
  <si>
    <t>776221211</t>
  </si>
  <si>
    <t>Montáž podlahovin z PVC lepením standardním lepidlem ze čtverců standardních</t>
  </si>
  <si>
    <t>-160929544</t>
  </si>
  <si>
    <t>180</t>
  </si>
  <si>
    <t>284110.1</t>
  </si>
  <si>
    <t>homogenní antistatická PVC podlahová krytina (role), tl. 2mm, zatěž. třída 43, odolnost proti vlivu kolečkové židle</t>
  </si>
  <si>
    <t>1744260396</t>
  </si>
  <si>
    <t>181</t>
  </si>
  <si>
    <t>7764211.10</t>
  </si>
  <si>
    <t>Montáž a dodávka lišt/soklů obvodových</t>
  </si>
  <si>
    <t>992032466</t>
  </si>
  <si>
    <t>182</t>
  </si>
  <si>
    <t>776521111</t>
  </si>
  <si>
    <t>Montáž podlahovin z PVC na stěnu lepením pásů, výšky do 2 m</t>
  </si>
  <si>
    <t>553209782</t>
  </si>
  <si>
    <t>183</t>
  </si>
  <si>
    <t>284110.5</t>
  </si>
  <si>
    <t>1950992128</t>
  </si>
  <si>
    <t>184</t>
  </si>
  <si>
    <t>998776103</t>
  </si>
  <si>
    <t>Přesun hmot pro podlahy povlakové stanovený z hmotnosti přesunovaného materiálu vodorovná dopravní vzdálenost do 50 m v objektech výšky přes 12 do 24 m</t>
  </si>
  <si>
    <t>349592918</t>
  </si>
  <si>
    <t>781</t>
  </si>
  <si>
    <t>Dokončovací práce - obklady</t>
  </si>
  <si>
    <t>185</t>
  </si>
  <si>
    <t>781474117</t>
  </si>
  <si>
    <t>Montáž obkladů vnitřních stěn z dlaždic keramických lepených flexibilním lepidlem režných nebo glazovaných hladkých přes 35 do 45 ks/m2</t>
  </si>
  <si>
    <t>370061476</t>
  </si>
  <si>
    <t>186</t>
  </si>
  <si>
    <t>59761.10</t>
  </si>
  <si>
    <t>Keramický obklad vel. 150/150mm, výšky 1500mm, barva bílá - mat, spárování – bílé</t>
  </si>
  <si>
    <t>737580114</t>
  </si>
  <si>
    <t>187</t>
  </si>
  <si>
    <t>59761.12</t>
  </si>
  <si>
    <t>Keramický obklad vel. 150/150mm, výšky 1500mm, barva bílá - mat, spárování – bílé/světle šedivé</t>
  </si>
  <si>
    <t>303626155</t>
  </si>
  <si>
    <t>188</t>
  </si>
  <si>
    <t>59761.14</t>
  </si>
  <si>
    <t>Keramický obklad vel. 150/150mm, výšky 800mm, chemická odolnost min. tř.3, barva bílá, spárování pro chem. odolný obklad – bílé</t>
  </si>
  <si>
    <t>-940583932</t>
  </si>
  <si>
    <t>189</t>
  </si>
  <si>
    <t>781494511</t>
  </si>
  <si>
    <t>Ostatní prvky plastové profily ukončovací a dilatační lepené flexibilním lepidlem ukončovací</t>
  </si>
  <si>
    <t>-1528551649</t>
  </si>
  <si>
    <t>190</t>
  </si>
  <si>
    <t>7816741.1</t>
  </si>
  <si>
    <t>Montáž obkladů parapetů z dlaždic keramických lepených flexibilním lepidlem, šířky parapetu do 280 mm</t>
  </si>
  <si>
    <t>178189545</t>
  </si>
  <si>
    <t>191</t>
  </si>
  <si>
    <t>59761039</t>
  </si>
  <si>
    <t xml:space="preserve">keramická dlažba vel. 300/300mm, popř. 330/330mm, opotřebení (tvrdost min 5), otěruvzdornost  - PEI-IV, protiskluz – R11	</t>
  </si>
  <si>
    <t>-1585356663</t>
  </si>
  <si>
    <t>192</t>
  </si>
  <si>
    <t>998781103</t>
  </si>
  <si>
    <t>Přesun hmot pro obklady keramické stanovený z hmotnosti přesunovaného materiálu vodorovná dopravní vzdálenost do 50 m v objektech výšky přes 12 do 24 m</t>
  </si>
  <si>
    <t>405631159</t>
  </si>
  <si>
    <t>783</t>
  </si>
  <si>
    <t>Dokončovací práce - nátěry</t>
  </si>
  <si>
    <t>193</t>
  </si>
  <si>
    <t>783000.10</t>
  </si>
  <si>
    <t>Zakrytí drátkobetonové konstrukce výtahu vč. odstranění a vyčištění po aplikaci nátěru nosné kce</t>
  </si>
  <si>
    <t>1199936771</t>
  </si>
  <si>
    <t>194</t>
  </si>
  <si>
    <t>783101203</t>
  </si>
  <si>
    <t>Příprava podkladu truhlářských konstrukcí před provedením nátěru broušení smirkovým papírem nebo plátnem jemné</t>
  </si>
  <si>
    <t>1790081630</t>
  </si>
  <si>
    <t>195</t>
  </si>
  <si>
    <t>783101403</t>
  </si>
  <si>
    <t>Příprava podkladu truhlářských konstrukcí před provedením nátěru oprášení</t>
  </si>
  <si>
    <t>1927893331</t>
  </si>
  <si>
    <t>196</t>
  </si>
  <si>
    <t>783114101</t>
  </si>
  <si>
    <t>Základní nátěr truhlářských konstrukcí jednonásobný syntetický</t>
  </si>
  <si>
    <t>1628783334</t>
  </si>
  <si>
    <t>197</t>
  </si>
  <si>
    <t>783118211</t>
  </si>
  <si>
    <t>Lakovací nátěr truhlářských konstrukcí dvojnásobný s mezibroušením syntetický</t>
  </si>
  <si>
    <t>836527892</t>
  </si>
  <si>
    <t>198</t>
  </si>
  <si>
    <t>783301313</t>
  </si>
  <si>
    <t>Příprava podkladu zámečnických konstrukcí před provedením nátěru odmaštění odmašťovačem ředidlovým</t>
  </si>
  <si>
    <t>848300498</t>
  </si>
  <si>
    <t>199</t>
  </si>
  <si>
    <t>783306801</t>
  </si>
  <si>
    <t>Odstranění nátěrů ze zámečnických konstrukcí obroušením</t>
  </si>
  <si>
    <t>-1142448603</t>
  </si>
  <si>
    <t>200</t>
  </si>
  <si>
    <t>783314201</t>
  </si>
  <si>
    <t>Základní antikorozní nátěr zámečnických konstrukcí jednonásobný syntetický standardní</t>
  </si>
  <si>
    <t>-1021264494</t>
  </si>
  <si>
    <t>201</t>
  </si>
  <si>
    <t>783317101</t>
  </si>
  <si>
    <t>Krycí nátěr (email) zámečnických konstrukcí jednonásobný syntetický standardní</t>
  </si>
  <si>
    <t>-1797399565</t>
  </si>
  <si>
    <t>202</t>
  </si>
  <si>
    <t>783827.10</t>
  </si>
  <si>
    <t>Krycí nátěr omítek interiérovou polomatnou vysoce omyvatelnou barvou vč. penetrace</t>
  </si>
  <si>
    <t>1810114678</t>
  </si>
  <si>
    <t>203</t>
  </si>
  <si>
    <t>783901.10</t>
  </si>
  <si>
    <t>Příprava podkladu betonových podlah před provedením nátěru</t>
  </si>
  <si>
    <t>1115577299</t>
  </si>
  <si>
    <t>204</t>
  </si>
  <si>
    <t>783906861</t>
  </si>
  <si>
    <t>Odstranění nátěrů z betonových podlah tryskáním</t>
  </si>
  <si>
    <t>12283114</t>
  </si>
  <si>
    <t>205</t>
  </si>
  <si>
    <t>783933.10</t>
  </si>
  <si>
    <t xml:space="preserve">Samonivelační podlahovina nebo nátěrová hmota určená pro vnitřní povrchové úpravy podlah sklepů s vysokou odolností proti otěru, počet nátěrů 2 </t>
  </si>
  <si>
    <t>-721530741</t>
  </si>
  <si>
    <t>206</t>
  </si>
  <si>
    <t>783933.20</t>
  </si>
  <si>
    <t>Penetrační nátěr betonových podlah bezrospouštědlový</t>
  </si>
  <si>
    <t>1763390374</t>
  </si>
  <si>
    <t>207</t>
  </si>
  <si>
    <t>783997151</t>
  </si>
  <si>
    <t>Krycí (uzavírací) nátěr betonových podlah Příplatek k cenám za provedení protiskluzné vrstvy prosypem křemičitým pískem nebo skleněnými kuličkami</t>
  </si>
  <si>
    <t>27144863</t>
  </si>
  <si>
    <t>208</t>
  </si>
  <si>
    <t>784111005</t>
  </si>
  <si>
    <t>Oprášení (ometení) podkladu v místnostech výšky přes 5,00 m</t>
  </si>
  <si>
    <t>-462990315</t>
  </si>
  <si>
    <t>209</t>
  </si>
  <si>
    <t>784121005</t>
  </si>
  <si>
    <t>Oškrabání malby v místnostech výšky přes 5,00 m</t>
  </si>
  <si>
    <t>-1201085830</t>
  </si>
  <si>
    <t>210</t>
  </si>
  <si>
    <t>211</t>
  </si>
  <si>
    <t>212</t>
  </si>
  <si>
    <t>721800100</t>
  </si>
  <si>
    <t>Zdravotní technika</t>
  </si>
  <si>
    <t>-204094117</t>
  </si>
  <si>
    <t>213</t>
  </si>
  <si>
    <t>731800100</t>
  </si>
  <si>
    <t>Vytápění</t>
  </si>
  <si>
    <t>-1895915402</t>
  </si>
  <si>
    <t>04n - Vedlejší rozpočtové náklady - neinvestiční náklady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</si>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</sst>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4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3" fillId="0" borderId="15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  <protection locked="0"/>
    </xf>
    <xf numFmtId="0" fontId="17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0" fontId="29" fillId="0" borderId="23" xfId="0" applyFont="1" applyBorder="1" applyAlignment="1" applyProtection="1">
      <alignment horizontal="center" vertical="center"/>
    </xf>
    <xf numFmtId="49" fontId="29" fillId="0" borderId="23" xfId="0" applyNumberFormat="1" applyFont="1" applyBorder="1" applyAlignment="1" applyProtection="1">
      <alignment horizontal="left" vertical="center" wrapText="1"/>
    </xf>
    <xf numFmtId="0" fontId="29" fillId="0" borderId="23" xfId="0" applyFont="1" applyBorder="1" applyAlignment="1" applyProtection="1">
      <alignment horizontal="left" vertical="center" wrapText="1"/>
    </xf>
    <xf numFmtId="0" fontId="29" fillId="0" borderId="23" xfId="0" applyFont="1" applyBorder="1" applyAlignment="1" applyProtection="1">
      <alignment horizontal="center" vertical="center" wrapText="1"/>
    </xf>
    <xf numFmtId="167" fontId="29" fillId="0" borderId="23" xfId="0" applyNumberFormat="1" applyFont="1" applyBorder="1" applyAlignment="1" applyProtection="1">
      <alignment vertical="center"/>
    </xf>
    <xf numFmtId="4" fontId="29" fillId="2" borderId="23" xfId="0" applyNumberFormat="1" applyFont="1" applyFill="1" applyBorder="1" applyAlignment="1" applyProtection="1">
      <alignment vertical="center"/>
      <protection locked="0"/>
    </xf>
    <xf numFmtId="4" fontId="29" fillId="0" borderId="23" xfId="0" applyNumberFormat="1" applyFont="1" applyBorder="1" applyAlignment="1" applyProtection="1">
      <alignment vertical="center"/>
    </xf>
    <xf numFmtId="0" fontId="29" fillId="0" borderId="4" xfId="0" applyFont="1" applyBorder="1" applyAlignment="1">
      <alignment vertical="center"/>
    </xf>
    <xf numFmtId="0" fontId="29" fillId="2" borderId="15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3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4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5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/>
    </xf>
    <xf numFmtId="0" fontId="33" fillId="0" borderId="30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3" fillId="0" borderId="30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5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5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  <xf numFmtId="4" fontId="1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horizontal="left" vertical="center" wrapText="1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8" xfId="0" applyFont="1" applyFill="1" applyBorder="1" applyAlignment="1" applyProtection="1">
      <alignment horizontal="right" vertical="center"/>
    </xf>
    <xf numFmtId="4" fontId="22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left" vertical="center"/>
    </xf>
    <xf numFmtId="0" fontId="32" fillId="0" borderId="29" xfId="0" applyFont="1" applyBorder="1" applyAlignment="1">
      <alignment horizontal="left"/>
    </xf>
    <xf numFmtId="0" fontId="31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/>
    </xf>
    <xf numFmtId="0" fontId="32" fillId="0" borderId="29" xfId="0" applyFont="1" applyBorder="1" applyAlignment="1">
      <alignment horizontal="left" wrapText="1"/>
    </xf>
    <xf numFmtId="49" fontId="3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4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294"/>
      <c r="AS2" s="294"/>
      <c r="AT2" s="294"/>
      <c r="AU2" s="294"/>
      <c r="AV2" s="294"/>
      <c r="AW2" s="294"/>
      <c r="AX2" s="294"/>
      <c r="AY2" s="294"/>
      <c r="AZ2" s="294"/>
      <c r="BA2" s="294"/>
      <c r="BB2" s="294"/>
      <c r="BC2" s="294"/>
      <c r="BD2" s="294"/>
      <c r="BE2" s="294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306" t="s">
        <v>14</v>
      </c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7"/>
      <c r="AK5" s="307"/>
      <c r="AL5" s="307"/>
      <c r="AM5" s="307"/>
      <c r="AN5" s="307"/>
      <c r="AO5" s="307"/>
      <c r="AP5" s="19"/>
      <c r="AQ5" s="19"/>
      <c r="AR5" s="17"/>
      <c r="BE5" s="286" t="s">
        <v>15</v>
      </c>
      <c r="BS5" s="14" t="s">
        <v>6</v>
      </c>
    </row>
    <row r="6" spans="1:74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308" t="s">
        <v>17</v>
      </c>
      <c r="L6" s="307"/>
      <c r="M6" s="307"/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  <c r="AD6" s="307"/>
      <c r="AE6" s="307"/>
      <c r="AF6" s="307"/>
      <c r="AG6" s="307"/>
      <c r="AH6" s="307"/>
      <c r="AI6" s="307"/>
      <c r="AJ6" s="307"/>
      <c r="AK6" s="307"/>
      <c r="AL6" s="307"/>
      <c r="AM6" s="307"/>
      <c r="AN6" s="307"/>
      <c r="AO6" s="307"/>
      <c r="AP6" s="19"/>
      <c r="AQ6" s="19"/>
      <c r="AR6" s="17"/>
      <c r="BE6" s="287"/>
      <c r="BS6" s="14" t="s">
        <v>6</v>
      </c>
    </row>
    <row r="7" spans="1:74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19</v>
      </c>
      <c r="AO7" s="19"/>
      <c r="AP7" s="19"/>
      <c r="AQ7" s="19"/>
      <c r="AR7" s="17"/>
      <c r="BE7" s="287"/>
      <c r="BS7" s="14" t="s">
        <v>6</v>
      </c>
    </row>
    <row r="8" spans="1:74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7" t="s">
        <v>24</v>
      </c>
      <c r="AO8" s="19"/>
      <c r="AP8" s="19"/>
      <c r="AQ8" s="19"/>
      <c r="AR8" s="17"/>
      <c r="BE8" s="287"/>
      <c r="BS8" s="14" t="s">
        <v>6</v>
      </c>
    </row>
    <row r="9" spans="1:74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7"/>
      <c r="BS9" s="14" t="s">
        <v>6</v>
      </c>
    </row>
    <row r="10" spans="1:74" ht="12" customHeight="1">
      <c r="B10" s="18"/>
      <c r="C10" s="19"/>
      <c r="D10" s="26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7"/>
      <c r="BS10" s="14" t="s">
        <v>6</v>
      </c>
    </row>
    <row r="11" spans="1:74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7"/>
      <c r="BS11" s="14" t="s">
        <v>6</v>
      </c>
    </row>
    <row r="12" spans="1:74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7"/>
      <c r="BS12" s="14" t="s">
        <v>6</v>
      </c>
    </row>
    <row r="13" spans="1:74" ht="12" customHeight="1">
      <c r="B13" s="18"/>
      <c r="C13" s="19"/>
      <c r="D13" s="26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26</v>
      </c>
      <c r="AL13" s="19"/>
      <c r="AM13" s="19"/>
      <c r="AN13" s="28" t="s">
        <v>30</v>
      </c>
      <c r="AO13" s="19"/>
      <c r="AP13" s="19"/>
      <c r="AQ13" s="19"/>
      <c r="AR13" s="17"/>
      <c r="BE13" s="287"/>
      <c r="BS13" s="14" t="s">
        <v>6</v>
      </c>
    </row>
    <row r="14" spans="1:74" ht="11.25">
      <c r="B14" s="18"/>
      <c r="C14" s="19"/>
      <c r="D14" s="19"/>
      <c r="E14" s="309" t="s">
        <v>30</v>
      </c>
      <c r="F14" s="310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0"/>
      <c r="AG14" s="310"/>
      <c r="AH14" s="310"/>
      <c r="AI14" s="310"/>
      <c r="AJ14" s="310"/>
      <c r="AK14" s="26" t="s">
        <v>28</v>
      </c>
      <c r="AL14" s="19"/>
      <c r="AM14" s="19"/>
      <c r="AN14" s="28" t="s">
        <v>30</v>
      </c>
      <c r="AO14" s="19"/>
      <c r="AP14" s="19"/>
      <c r="AQ14" s="19"/>
      <c r="AR14" s="17"/>
      <c r="BE14" s="287"/>
      <c r="BS14" s="14" t="s">
        <v>6</v>
      </c>
    </row>
    <row r="15" spans="1:74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7"/>
      <c r="BS15" s="14" t="s">
        <v>4</v>
      </c>
    </row>
    <row r="16" spans="1:74" ht="12" customHeight="1">
      <c r="B16" s="18"/>
      <c r="C16" s="19"/>
      <c r="D16" s="26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7"/>
      <c r="BS16" s="14" t="s">
        <v>4</v>
      </c>
    </row>
    <row r="17" spans="2:71" ht="18.399999999999999" customHeight="1">
      <c r="B17" s="18"/>
      <c r="C17" s="19"/>
      <c r="D17" s="19"/>
      <c r="E17" s="24" t="s">
        <v>27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7"/>
      <c r="BS17" s="14" t="s">
        <v>32</v>
      </c>
    </row>
    <row r="18" spans="2:7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7"/>
      <c r="BS18" s="14" t="s">
        <v>6</v>
      </c>
    </row>
    <row r="19" spans="2:71" ht="12" customHeight="1">
      <c r="B19" s="18"/>
      <c r="C19" s="19"/>
      <c r="D19" s="26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7"/>
      <c r="BS19" s="14" t="s">
        <v>6</v>
      </c>
    </row>
    <row r="20" spans="2:71" ht="18.399999999999999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7"/>
      <c r="BS20" s="14" t="s">
        <v>4</v>
      </c>
    </row>
    <row r="21" spans="2:7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7"/>
    </row>
    <row r="22" spans="2:71" ht="12" customHeight="1">
      <c r="B22" s="18"/>
      <c r="C22" s="19"/>
      <c r="D22" s="26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7"/>
    </row>
    <row r="23" spans="2:71" ht="45" customHeight="1">
      <c r="B23" s="18"/>
      <c r="C23" s="19"/>
      <c r="D23" s="19"/>
      <c r="E23" s="311" t="s">
        <v>36</v>
      </c>
      <c r="F23" s="311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1"/>
      <c r="T23" s="311"/>
      <c r="U23" s="311"/>
      <c r="V23" s="311"/>
      <c r="W23" s="311"/>
      <c r="X23" s="311"/>
      <c r="Y23" s="311"/>
      <c r="Z23" s="311"/>
      <c r="AA23" s="311"/>
      <c r="AB23" s="311"/>
      <c r="AC23" s="311"/>
      <c r="AD23" s="311"/>
      <c r="AE23" s="311"/>
      <c r="AF23" s="311"/>
      <c r="AG23" s="311"/>
      <c r="AH23" s="311"/>
      <c r="AI23" s="311"/>
      <c r="AJ23" s="311"/>
      <c r="AK23" s="311"/>
      <c r="AL23" s="311"/>
      <c r="AM23" s="311"/>
      <c r="AN23" s="311"/>
      <c r="AO23" s="19"/>
      <c r="AP23" s="19"/>
      <c r="AQ23" s="19"/>
      <c r="AR23" s="17"/>
      <c r="BE23" s="287"/>
    </row>
    <row r="24" spans="2:7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7"/>
    </row>
    <row r="25" spans="2:7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87"/>
    </row>
    <row r="26" spans="2:71" s="1" customFormat="1" ht="25.9" customHeight="1">
      <c r="B26" s="31"/>
      <c r="C26" s="32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88">
        <f>ROUND(AG54,2)</f>
        <v>0</v>
      </c>
      <c r="AL26" s="289"/>
      <c r="AM26" s="289"/>
      <c r="AN26" s="289"/>
      <c r="AO26" s="289"/>
      <c r="AP26" s="32"/>
      <c r="AQ26" s="32"/>
      <c r="AR26" s="35"/>
      <c r="BE26" s="287"/>
    </row>
    <row r="27" spans="2:71" s="1" customFormat="1" ht="6.95" customHeight="1"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87"/>
    </row>
    <row r="28" spans="2:71" s="1" customFormat="1" ht="11.25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12" t="s">
        <v>38</v>
      </c>
      <c r="M28" s="312"/>
      <c r="N28" s="312"/>
      <c r="O28" s="312"/>
      <c r="P28" s="312"/>
      <c r="Q28" s="32"/>
      <c r="R28" s="32"/>
      <c r="S28" s="32"/>
      <c r="T28" s="32"/>
      <c r="U28" s="32"/>
      <c r="V28" s="32"/>
      <c r="W28" s="312" t="s">
        <v>39</v>
      </c>
      <c r="X28" s="312"/>
      <c r="Y28" s="312"/>
      <c r="Z28" s="312"/>
      <c r="AA28" s="312"/>
      <c r="AB28" s="312"/>
      <c r="AC28" s="312"/>
      <c r="AD28" s="312"/>
      <c r="AE28" s="312"/>
      <c r="AF28" s="32"/>
      <c r="AG28" s="32"/>
      <c r="AH28" s="32"/>
      <c r="AI28" s="32"/>
      <c r="AJ28" s="32"/>
      <c r="AK28" s="312" t="s">
        <v>40</v>
      </c>
      <c r="AL28" s="312"/>
      <c r="AM28" s="312"/>
      <c r="AN28" s="312"/>
      <c r="AO28" s="312"/>
      <c r="AP28" s="32"/>
      <c r="AQ28" s="32"/>
      <c r="AR28" s="35"/>
      <c r="BE28" s="287"/>
    </row>
    <row r="29" spans="2:71" s="2" customFormat="1" ht="14.45" customHeight="1">
      <c r="B29" s="36"/>
      <c r="C29" s="37"/>
      <c r="D29" s="26" t="s">
        <v>41</v>
      </c>
      <c r="E29" s="37"/>
      <c r="F29" s="26" t="s">
        <v>42</v>
      </c>
      <c r="G29" s="37"/>
      <c r="H29" s="37"/>
      <c r="I29" s="37"/>
      <c r="J29" s="37"/>
      <c r="K29" s="37"/>
      <c r="L29" s="313">
        <v>0.21</v>
      </c>
      <c r="M29" s="285"/>
      <c r="N29" s="285"/>
      <c r="O29" s="285"/>
      <c r="P29" s="285"/>
      <c r="Q29" s="37"/>
      <c r="R29" s="37"/>
      <c r="S29" s="37"/>
      <c r="T29" s="37"/>
      <c r="U29" s="37"/>
      <c r="V29" s="37"/>
      <c r="W29" s="284">
        <f>ROUND(AZ54, 2)</f>
        <v>0</v>
      </c>
      <c r="X29" s="285"/>
      <c r="Y29" s="285"/>
      <c r="Z29" s="285"/>
      <c r="AA29" s="285"/>
      <c r="AB29" s="285"/>
      <c r="AC29" s="285"/>
      <c r="AD29" s="285"/>
      <c r="AE29" s="285"/>
      <c r="AF29" s="37"/>
      <c r="AG29" s="37"/>
      <c r="AH29" s="37"/>
      <c r="AI29" s="37"/>
      <c r="AJ29" s="37"/>
      <c r="AK29" s="284">
        <f>ROUND(AV54, 2)</f>
        <v>0</v>
      </c>
      <c r="AL29" s="285"/>
      <c r="AM29" s="285"/>
      <c r="AN29" s="285"/>
      <c r="AO29" s="285"/>
      <c r="AP29" s="37"/>
      <c r="AQ29" s="37"/>
      <c r="AR29" s="38"/>
      <c r="BE29" s="287"/>
    </row>
    <row r="30" spans="2:71" s="2" customFormat="1" ht="14.45" customHeight="1">
      <c r="B30" s="36"/>
      <c r="C30" s="37"/>
      <c r="D30" s="37"/>
      <c r="E30" s="37"/>
      <c r="F30" s="26" t="s">
        <v>43</v>
      </c>
      <c r="G30" s="37"/>
      <c r="H30" s="37"/>
      <c r="I30" s="37"/>
      <c r="J30" s="37"/>
      <c r="K30" s="37"/>
      <c r="L30" s="313">
        <v>0.15</v>
      </c>
      <c r="M30" s="285"/>
      <c r="N30" s="285"/>
      <c r="O30" s="285"/>
      <c r="P30" s="285"/>
      <c r="Q30" s="37"/>
      <c r="R30" s="37"/>
      <c r="S30" s="37"/>
      <c r="T30" s="37"/>
      <c r="U30" s="37"/>
      <c r="V30" s="37"/>
      <c r="W30" s="284">
        <f>ROUND(BA54, 2)</f>
        <v>0</v>
      </c>
      <c r="X30" s="285"/>
      <c r="Y30" s="285"/>
      <c r="Z30" s="285"/>
      <c r="AA30" s="285"/>
      <c r="AB30" s="285"/>
      <c r="AC30" s="285"/>
      <c r="AD30" s="285"/>
      <c r="AE30" s="285"/>
      <c r="AF30" s="37"/>
      <c r="AG30" s="37"/>
      <c r="AH30" s="37"/>
      <c r="AI30" s="37"/>
      <c r="AJ30" s="37"/>
      <c r="AK30" s="284">
        <f>ROUND(AW54, 2)</f>
        <v>0</v>
      </c>
      <c r="AL30" s="285"/>
      <c r="AM30" s="285"/>
      <c r="AN30" s="285"/>
      <c r="AO30" s="285"/>
      <c r="AP30" s="37"/>
      <c r="AQ30" s="37"/>
      <c r="AR30" s="38"/>
      <c r="BE30" s="287"/>
    </row>
    <row r="31" spans="2:71" s="2" customFormat="1" ht="14.45" hidden="1" customHeight="1">
      <c r="B31" s="36"/>
      <c r="C31" s="37"/>
      <c r="D31" s="37"/>
      <c r="E31" s="37"/>
      <c r="F31" s="26" t="s">
        <v>44</v>
      </c>
      <c r="G31" s="37"/>
      <c r="H31" s="37"/>
      <c r="I31" s="37"/>
      <c r="J31" s="37"/>
      <c r="K31" s="37"/>
      <c r="L31" s="313">
        <v>0.21</v>
      </c>
      <c r="M31" s="285"/>
      <c r="N31" s="285"/>
      <c r="O31" s="285"/>
      <c r="P31" s="285"/>
      <c r="Q31" s="37"/>
      <c r="R31" s="37"/>
      <c r="S31" s="37"/>
      <c r="T31" s="37"/>
      <c r="U31" s="37"/>
      <c r="V31" s="37"/>
      <c r="W31" s="284">
        <f>ROUND(BB54, 2)</f>
        <v>0</v>
      </c>
      <c r="X31" s="285"/>
      <c r="Y31" s="285"/>
      <c r="Z31" s="285"/>
      <c r="AA31" s="285"/>
      <c r="AB31" s="285"/>
      <c r="AC31" s="285"/>
      <c r="AD31" s="285"/>
      <c r="AE31" s="285"/>
      <c r="AF31" s="37"/>
      <c r="AG31" s="37"/>
      <c r="AH31" s="37"/>
      <c r="AI31" s="37"/>
      <c r="AJ31" s="37"/>
      <c r="AK31" s="284">
        <v>0</v>
      </c>
      <c r="AL31" s="285"/>
      <c r="AM31" s="285"/>
      <c r="AN31" s="285"/>
      <c r="AO31" s="285"/>
      <c r="AP31" s="37"/>
      <c r="AQ31" s="37"/>
      <c r="AR31" s="38"/>
      <c r="BE31" s="287"/>
    </row>
    <row r="32" spans="2:71" s="2" customFormat="1" ht="14.45" hidden="1" customHeight="1">
      <c r="B32" s="36"/>
      <c r="C32" s="37"/>
      <c r="D32" s="37"/>
      <c r="E32" s="37"/>
      <c r="F32" s="26" t="s">
        <v>45</v>
      </c>
      <c r="G32" s="37"/>
      <c r="H32" s="37"/>
      <c r="I32" s="37"/>
      <c r="J32" s="37"/>
      <c r="K32" s="37"/>
      <c r="L32" s="313">
        <v>0.15</v>
      </c>
      <c r="M32" s="285"/>
      <c r="N32" s="285"/>
      <c r="O32" s="285"/>
      <c r="P32" s="285"/>
      <c r="Q32" s="37"/>
      <c r="R32" s="37"/>
      <c r="S32" s="37"/>
      <c r="T32" s="37"/>
      <c r="U32" s="37"/>
      <c r="V32" s="37"/>
      <c r="W32" s="284">
        <f>ROUND(BC54, 2)</f>
        <v>0</v>
      </c>
      <c r="X32" s="285"/>
      <c r="Y32" s="285"/>
      <c r="Z32" s="285"/>
      <c r="AA32" s="285"/>
      <c r="AB32" s="285"/>
      <c r="AC32" s="285"/>
      <c r="AD32" s="285"/>
      <c r="AE32" s="285"/>
      <c r="AF32" s="37"/>
      <c r="AG32" s="37"/>
      <c r="AH32" s="37"/>
      <c r="AI32" s="37"/>
      <c r="AJ32" s="37"/>
      <c r="AK32" s="284">
        <v>0</v>
      </c>
      <c r="AL32" s="285"/>
      <c r="AM32" s="285"/>
      <c r="AN32" s="285"/>
      <c r="AO32" s="285"/>
      <c r="AP32" s="37"/>
      <c r="AQ32" s="37"/>
      <c r="AR32" s="38"/>
      <c r="BE32" s="287"/>
    </row>
    <row r="33" spans="2:44" s="2" customFormat="1" ht="14.45" hidden="1" customHeight="1">
      <c r="B33" s="36"/>
      <c r="C33" s="37"/>
      <c r="D33" s="37"/>
      <c r="E33" s="37"/>
      <c r="F33" s="26" t="s">
        <v>46</v>
      </c>
      <c r="G33" s="37"/>
      <c r="H33" s="37"/>
      <c r="I33" s="37"/>
      <c r="J33" s="37"/>
      <c r="K33" s="37"/>
      <c r="L33" s="313">
        <v>0</v>
      </c>
      <c r="M33" s="285"/>
      <c r="N33" s="285"/>
      <c r="O33" s="285"/>
      <c r="P33" s="285"/>
      <c r="Q33" s="37"/>
      <c r="R33" s="37"/>
      <c r="S33" s="37"/>
      <c r="T33" s="37"/>
      <c r="U33" s="37"/>
      <c r="V33" s="37"/>
      <c r="W33" s="284">
        <f>ROUND(BD54, 2)</f>
        <v>0</v>
      </c>
      <c r="X33" s="285"/>
      <c r="Y33" s="285"/>
      <c r="Z33" s="285"/>
      <c r="AA33" s="285"/>
      <c r="AB33" s="285"/>
      <c r="AC33" s="285"/>
      <c r="AD33" s="285"/>
      <c r="AE33" s="285"/>
      <c r="AF33" s="37"/>
      <c r="AG33" s="37"/>
      <c r="AH33" s="37"/>
      <c r="AI33" s="37"/>
      <c r="AJ33" s="37"/>
      <c r="AK33" s="284">
        <v>0</v>
      </c>
      <c r="AL33" s="285"/>
      <c r="AM33" s="285"/>
      <c r="AN33" s="285"/>
      <c r="AO33" s="285"/>
      <c r="AP33" s="37"/>
      <c r="AQ33" s="37"/>
      <c r="AR33" s="38"/>
    </row>
    <row r="34" spans="2:44" s="1" customFormat="1" ht="6.95" customHeight="1"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</row>
    <row r="35" spans="2:44" s="1" customFormat="1" ht="25.9" customHeight="1">
      <c r="B35" s="31"/>
      <c r="C35" s="39"/>
      <c r="D35" s="40" t="s">
        <v>47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48</v>
      </c>
      <c r="U35" s="41"/>
      <c r="V35" s="41"/>
      <c r="W35" s="41"/>
      <c r="X35" s="290" t="s">
        <v>49</v>
      </c>
      <c r="Y35" s="291"/>
      <c r="Z35" s="291"/>
      <c r="AA35" s="291"/>
      <c r="AB35" s="291"/>
      <c r="AC35" s="41"/>
      <c r="AD35" s="41"/>
      <c r="AE35" s="41"/>
      <c r="AF35" s="41"/>
      <c r="AG35" s="41"/>
      <c r="AH35" s="41"/>
      <c r="AI35" s="41"/>
      <c r="AJ35" s="41"/>
      <c r="AK35" s="292">
        <f>SUM(AK26:AK33)</f>
        <v>0</v>
      </c>
      <c r="AL35" s="291"/>
      <c r="AM35" s="291"/>
      <c r="AN35" s="291"/>
      <c r="AO35" s="293"/>
      <c r="AP35" s="39"/>
      <c r="AQ35" s="39"/>
      <c r="AR35" s="35"/>
    </row>
    <row r="36" spans="2:44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</row>
    <row r="37" spans="2:44" s="1" customFormat="1" ht="6.95" customHeight="1"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5"/>
    </row>
    <row r="41" spans="2:44" s="1" customFormat="1" ht="6.95" customHeight="1"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5"/>
    </row>
    <row r="42" spans="2:44" s="1" customFormat="1" ht="24.95" customHeight="1">
      <c r="B42" s="31"/>
      <c r="C42" s="20" t="s">
        <v>50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5"/>
    </row>
    <row r="43" spans="2:44" s="1" customFormat="1" ht="6.95" customHeight="1">
      <c r="B43" s="31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5"/>
    </row>
    <row r="44" spans="2:44" s="1" customFormat="1" ht="12" customHeight="1">
      <c r="B44" s="31"/>
      <c r="C44" s="26" t="s">
        <v>13</v>
      </c>
      <c r="D44" s="32"/>
      <c r="E44" s="32"/>
      <c r="F44" s="32"/>
      <c r="G44" s="32"/>
      <c r="H44" s="32"/>
      <c r="I44" s="32"/>
      <c r="J44" s="32"/>
      <c r="K44" s="32"/>
      <c r="L44" s="32" t="str">
        <f>K5</f>
        <v>TERTULErozdel</v>
      </c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5"/>
    </row>
    <row r="45" spans="2:44" s="3" customFormat="1" ht="36.950000000000003" customHeight="1">
      <c r="B45" s="47"/>
      <c r="C45" s="48" t="s">
        <v>16</v>
      </c>
      <c r="D45" s="49"/>
      <c r="E45" s="49"/>
      <c r="F45" s="49"/>
      <c r="G45" s="49"/>
      <c r="H45" s="49"/>
      <c r="I45" s="49"/>
      <c r="J45" s="49"/>
      <c r="K45" s="49"/>
      <c r="L45" s="303" t="str">
        <f>K6</f>
        <v>GENERÁLNÍ OPRAVA E1 - rozdělení</v>
      </c>
      <c r="M45" s="304"/>
      <c r="N45" s="304"/>
      <c r="O45" s="304"/>
      <c r="P45" s="304"/>
      <c r="Q45" s="304"/>
      <c r="R45" s="304"/>
      <c r="S45" s="304"/>
      <c r="T45" s="304"/>
      <c r="U45" s="304"/>
      <c r="V45" s="304"/>
      <c r="W45" s="304"/>
      <c r="X45" s="304"/>
      <c r="Y45" s="304"/>
      <c r="Z45" s="304"/>
      <c r="AA45" s="304"/>
      <c r="AB45" s="304"/>
      <c r="AC45" s="304"/>
      <c r="AD45" s="304"/>
      <c r="AE45" s="304"/>
      <c r="AF45" s="304"/>
      <c r="AG45" s="304"/>
      <c r="AH45" s="304"/>
      <c r="AI45" s="304"/>
      <c r="AJ45" s="304"/>
      <c r="AK45" s="304"/>
      <c r="AL45" s="304"/>
      <c r="AM45" s="304"/>
      <c r="AN45" s="304"/>
      <c r="AO45" s="304"/>
      <c r="AP45" s="49"/>
      <c r="AQ45" s="49"/>
      <c r="AR45" s="50"/>
    </row>
    <row r="46" spans="2:44" s="1" customFormat="1" ht="6.95" customHeight="1"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5"/>
    </row>
    <row r="47" spans="2:44" s="1" customFormat="1" ht="12" customHeight="1">
      <c r="B47" s="31"/>
      <c r="C47" s="26" t="s">
        <v>21</v>
      </c>
      <c r="D47" s="32"/>
      <c r="E47" s="32"/>
      <c r="F47" s="32"/>
      <c r="G47" s="32"/>
      <c r="H47" s="32"/>
      <c r="I47" s="32"/>
      <c r="J47" s="32"/>
      <c r="K47" s="32"/>
      <c r="L47" s="51" t="str">
        <f>IF(K8="","",K8)</f>
        <v>Liberec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26" t="s">
        <v>23</v>
      </c>
      <c r="AJ47" s="32"/>
      <c r="AK47" s="32"/>
      <c r="AL47" s="32"/>
      <c r="AM47" s="305" t="str">
        <f>IF(AN8= "","",AN8)</f>
        <v>27. 2. 2019</v>
      </c>
      <c r="AN47" s="305"/>
      <c r="AO47" s="32"/>
      <c r="AP47" s="32"/>
      <c r="AQ47" s="32"/>
      <c r="AR47" s="35"/>
    </row>
    <row r="48" spans="2:44" s="1" customFormat="1" ht="6.95" customHeight="1"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5"/>
    </row>
    <row r="49" spans="1:91" s="1" customFormat="1" ht="13.7" customHeight="1">
      <c r="B49" s="31"/>
      <c r="C49" s="26" t="s">
        <v>25</v>
      </c>
      <c r="D49" s="32"/>
      <c r="E49" s="32"/>
      <c r="F49" s="32"/>
      <c r="G49" s="32"/>
      <c r="H49" s="32"/>
      <c r="I49" s="32"/>
      <c r="J49" s="32"/>
      <c r="K49" s="32"/>
      <c r="L49" s="32" t="str">
        <f>IF(E11= "","",E11)</f>
        <v xml:space="preserve"> 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26" t="s">
        <v>31</v>
      </c>
      <c r="AJ49" s="32"/>
      <c r="AK49" s="32"/>
      <c r="AL49" s="32"/>
      <c r="AM49" s="301" t="str">
        <f>IF(E17="","",E17)</f>
        <v xml:space="preserve"> </v>
      </c>
      <c r="AN49" s="302"/>
      <c r="AO49" s="302"/>
      <c r="AP49" s="302"/>
      <c r="AQ49" s="32"/>
      <c r="AR49" s="35"/>
      <c r="AS49" s="295" t="s">
        <v>51</v>
      </c>
      <c r="AT49" s="296"/>
      <c r="AU49" s="53"/>
      <c r="AV49" s="53"/>
      <c r="AW49" s="53"/>
      <c r="AX49" s="53"/>
      <c r="AY49" s="53"/>
      <c r="AZ49" s="53"/>
      <c r="BA49" s="53"/>
      <c r="BB49" s="53"/>
      <c r="BC49" s="53"/>
      <c r="BD49" s="54"/>
    </row>
    <row r="50" spans="1:91" s="1" customFormat="1" ht="13.7" customHeight="1">
      <c r="B50" s="31"/>
      <c r="C50" s="26" t="s">
        <v>29</v>
      </c>
      <c r="D50" s="32"/>
      <c r="E50" s="32"/>
      <c r="F50" s="32"/>
      <c r="G50" s="32"/>
      <c r="H50" s="32"/>
      <c r="I50" s="32"/>
      <c r="J50" s="32"/>
      <c r="K50" s="32"/>
      <c r="L50" s="32" t="str">
        <f>IF(E14= "Vyplň údaj","",E14)</f>
        <v/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26" t="s">
        <v>33</v>
      </c>
      <c r="AJ50" s="32"/>
      <c r="AK50" s="32"/>
      <c r="AL50" s="32"/>
      <c r="AM50" s="301" t="str">
        <f>IF(E20="","",E20)</f>
        <v>Propos Liberec s.r.o.</v>
      </c>
      <c r="AN50" s="302"/>
      <c r="AO50" s="302"/>
      <c r="AP50" s="302"/>
      <c r="AQ50" s="32"/>
      <c r="AR50" s="35"/>
      <c r="AS50" s="297"/>
      <c r="AT50" s="298"/>
      <c r="AU50" s="55"/>
      <c r="AV50" s="55"/>
      <c r="AW50" s="55"/>
      <c r="AX50" s="55"/>
      <c r="AY50" s="55"/>
      <c r="AZ50" s="55"/>
      <c r="BA50" s="55"/>
      <c r="BB50" s="55"/>
      <c r="BC50" s="55"/>
      <c r="BD50" s="56"/>
    </row>
    <row r="51" spans="1:91" s="1" customFormat="1" ht="10.9" customHeight="1"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5"/>
      <c r="AS51" s="299"/>
      <c r="AT51" s="300"/>
      <c r="AU51" s="57"/>
      <c r="AV51" s="57"/>
      <c r="AW51" s="57"/>
      <c r="AX51" s="57"/>
      <c r="AY51" s="57"/>
      <c r="AZ51" s="57"/>
      <c r="BA51" s="57"/>
      <c r="BB51" s="57"/>
      <c r="BC51" s="57"/>
      <c r="BD51" s="58"/>
    </row>
    <row r="52" spans="1:91" s="1" customFormat="1" ht="29.25" customHeight="1">
      <c r="B52" s="31"/>
      <c r="C52" s="326" t="s">
        <v>52</v>
      </c>
      <c r="D52" s="321"/>
      <c r="E52" s="321"/>
      <c r="F52" s="321"/>
      <c r="G52" s="321"/>
      <c r="H52" s="59"/>
      <c r="I52" s="320" t="s">
        <v>53</v>
      </c>
      <c r="J52" s="321"/>
      <c r="K52" s="321"/>
      <c r="L52" s="321"/>
      <c r="M52" s="321"/>
      <c r="N52" s="321"/>
      <c r="O52" s="321"/>
      <c r="P52" s="321"/>
      <c r="Q52" s="321"/>
      <c r="R52" s="321"/>
      <c r="S52" s="321"/>
      <c r="T52" s="321"/>
      <c r="U52" s="321"/>
      <c r="V52" s="321"/>
      <c r="W52" s="321"/>
      <c r="X52" s="321"/>
      <c r="Y52" s="321"/>
      <c r="Z52" s="321"/>
      <c r="AA52" s="321"/>
      <c r="AB52" s="321"/>
      <c r="AC52" s="321"/>
      <c r="AD52" s="321"/>
      <c r="AE52" s="321"/>
      <c r="AF52" s="321"/>
      <c r="AG52" s="322" t="s">
        <v>54</v>
      </c>
      <c r="AH52" s="321"/>
      <c r="AI52" s="321"/>
      <c r="AJ52" s="321"/>
      <c r="AK52" s="321"/>
      <c r="AL52" s="321"/>
      <c r="AM52" s="321"/>
      <c r="AN52" s="320" t="s">
        <v>55</v>
      </c>
      <c r="AO52" s="321"/>
      <c r="AP52" s="321"/>
      <c r="AQ52" s="60" t="s">
        <v>56</v>
      </c>
      <c r="AR52" s="35"/>
      <c r="AS52" s="61" t="s">
        <v>57</v>
      </c>
      <c r="AT52" s="62" t="s">
        <v>58</v>
      </c>
      <c r="AU52" s="62" t="s">
        <v>59</v>
      </c>
      <c r="AV52" s="62" t="s">
        <v>60</v>
      </c>
      <c r="AW52" s="62" t="s">
        <v>61</v>
      </c>
      <c r="AX52" s="62" t="s">
        <v>62</v>
      </c>
      <c r="AY52" s="62" t="s">
        <v>63</v>
      </c>
      <c r="AZ52" s="62" t="s">
        <v>64</v>
      </c>
      <c r="BA52" s="62" t="s">
        <v>65</v>
      </c>
      <c r="BB52" s="62" t="s">
        <v>66</v>
      </c>
      <c r="BC52" s="62" t="s">
        <v>67</v>
      </c>
      <c r="BD52" s="63" t="s">
        <v>68</v>
      </c>
    </row>
    <row r="53" spans="1:91" s="1" customFormat="1" ht="10.9" customHeight="1"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5"/>
      <c r="AS53" s="64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6"/>
    </row>
    <row r="54" spans="1:91" s="4" customFormat="1" ht="32.450000000000003" customHeight="1">
      <c r="B54" s="67"/>
      <c r="C54" s="68" t="s">
        <v>69</v>
      </c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324">
        <f>ROUND(AG55+AG59,2)</f>
        <v>0</v>
      </c>
      <c r="AH54" s="324"/>
      <c r="AI54" s="324"/>
      <c r="AJ54" s="324"/>
      <c r="AK54" s="324"/>
      <c r="AL54" s="324"/>
      <c r="AM54" s="324"/>
      <c r="AN54" s="325">
        <f t="shared" ref="AN54:AN62" si="0">SUM(AG54,AT54)</f>
        <v>0</v>
      </c>
      <c r="AO54" s="325"/>
      <c r="AP54" s="325"/>
      <c r="AQ54" s="71" t="s">
        <v>19</v>
      </c>
      <c r="AR54" s="72"/>
      <c r="AS54" s="73">
        <f>ROUND(AS55+AS59,2)</f>
        <v>0</v>
      </c>
      <c r="AT54" s="74">
        <f t="shared" ref="AT54:AT62" si="1">ROUND(SUM(AV54:AW54),2)</f>
        <v>0</v>
      </c>
      <c r="AU54" s="75">
        <f>ROUND(AU55+AU59,5)</f>
        <v>0</v>
      </c>
      <c r="AV54" s="74">
        <f>ROUND(AZ54*L29,2)</f>
        <v>0</v>
      </c>
      <c r="AW54" s="74">
        <f>ROUND(BA54*L30,2)</f>
        <v>0</v>
      </c>
      <c r="AX54" s="74">
        <f>ROUND(BB54*L29,2)</f>
        <v>0</v>
      </c>
      <c r="AY54" s="74">
        <f>ROUND(BC54*L30,2)</f>
        <v>0</v>
      </c>
      <c r="AZ54" s="74">
        <f>ROUND(AZ55+AZ59,2)</f>
        <v>0</v>
      </c>
      <c r="BA54" s="74">
        <f>ROUND(BA55+BA59,2)</f>
        <v>0</v>
      </c>
      <c r="BB54" s="74">
        <f>ROUND(BB55+BB59,2)</f>
        <v>0</v>
      </c>
      <c r="BC54" s="74">
        <f>ROUND(BC55+BC59,2)</f>
        <v>0</v>
      </c>
      <c r="BD54" s="76">
        <f>ROUND(BD55+BD59,2)</f>
        <v>0</v>
      </c>
      <c r="BS54" s="77" t="s">
        <v>70</v>
      </c>
      <c r="BT54" s="77" t="s">
        <v>71</v>
      </c>
      <c r="BU54" s="78" t="s">
        <v>72</v>
      </c>
      <c r="BV54" s="77" t="s">
        <v>73</v>
      </c>
      <c r="BW54" s="77" t="s">
        <v>5</v>
      </c>
      <c r="BX54" s="77" t="s">
        <v>74</v>
      </c>
      <c r="CL54" s="77" t="s">
        <v>19</v>
      </c>
    </row>
    <row r="55" spans="1:91" s="5" customFormat="1" ht="16.5" customHeight="1">
      <c r="B55" s="79"/>
      <c r="C55" s="80"/>
      <c r="D55" s="319" t="s">
        <v>75</v>
      </c>
      <c r="E55" s="319"/>
      <c r="F55" s="319"/>
      <c r="G55" s="319"/>
      <c r="H55" s="319"/>
      <c r="I55" s="81"/>
      <c r="J55" s="319" t="s">
        <v>76</v>
      </c>
      <c r="K55" s="319"/>
      <c r="L55" s="319"/>
      <c r="M55" s="319"/>
      <c r="N55" s="319"/>
      <c r="O55" s="319"/>
      <c r="P55" s="319"/>
      <c r="Q55" s="319"/>
      <c r="R55" s="319"/>
      <c r="S55" s="319"/>
      <c r="T55" s="319"/>
      <c r="U55" s="319"/>
      <c r="V55" s="319"/>
      <c r="W55" s="319"/>
      <c r="X55" s="319"/>
      <c r="Y55" s="319"/>
      <c r="Z55" s="319"/>
      <c r="AA55" s="319"/>
      <c r="AB55" s="319"/>
      <c r="AC55" s="319"/>
      <c r="AD55" s="319"/>
      <c r="AE55" s="319"/>
      <c r="AF55" s="319"/>
      <c r="AG55" s="323">
        <f>ROUND(SUM(AG56:AG58),2)</f>
        <v>0</v>
      </c>
      <c r="AH55" s="317"/>
      <c r="AI55" s="317"/>
      <c r="AJ55" s="317"/>
      <c r="AK55" s="317"/>
      <c r="AL55" s="317"/>
      <c r="AM55" s="317"/>
      <c r="AN55" s="316">
        <f t="shared" si="0"/>
        <v>0</v>
      </c>
      <c r="AO55" s="317"/>
      <c r="AP55" s="317"/>
      <c r="AQ55" s="82" t="s">
        <v>77</v>
      </c>
      <c r="AR55" s="83"/>
      <c r="AS55" s="84">
        <f>ROUND(SUM(AS56:AS58),2)</f>
        <v>0</v>
      </c>
      <c r="AT55" s="85">
        <f t="shared" si="1"/>
        <v>0</v>
      </c>
      <c r="AU55" s="86">
        <f>ROUND(SUM(AU56:AU58),5)</f>
        <v>0</v>
      </c>
      <c r="AV55" s="85">
        <f>ROUND(AZ55*L29,2)</f>
        <v>0</v>
      </c>
      <c r="AW55" s="85">
        <f>ROUND(BA55*L30,2)</f>
        <v>0</v>
      </c>
      <c r="AX55" s="85">
        <f>ROUND(BB55*L29,2)</f>
        <v>0</v>
      </c>
      <c r="AY55" s="85">
        <f>ROUND(BC55*L30,2)</f>
        <v>0</v>
      </c>
      <c r="AZ55" s="85">
        <f>ROUND(SUM(AZ56:AZ58),2)</f>
        <v>0</v>
      </c>
      <c r="BA55" s="85">
        <f>ROUND(SUM(BA56:BA58),2)</f>
        <v>0</v>
      </c>
      <c r="BB55" s="85">
        <f>ROUND(SUM(BB56:BB58),2)</f>
        <v>0</v>
      </c>
      <c r="BC55" s="85">
        <f>ROUND(SUM(BC56:BC58),2)</f>
        <v>0</v>
      </c>
      <c r="BD55" s="87">
        <f>ROUND(SUM(BD56:BD58),2)</f>
        <v>0</v>
      </c>
      <c r="BS55" s="88" t="s">
        <v>70</v>
      </c>
      <c r="BT55" s="88" t="s">
        <v>78</v>
      </c>
      <c r="BU55" s="88" t="s">
        <v>72</v>
      </c>
      <c r="BV55" s="88" t="s">
        <v>73</v>
      </c>
      <c r="BW55" s="88" t="s">
        <v>79</v>
      </c>
      <c r="BX55" s="88" t="s">
        <v>5</v>
      </c>
      <c r="CL55" s="88" t="s">
        <v>19</v>
      </c>
      <c r="CM55" s="88" t="s">
        <v>80</v>
      </c>
    </row>
    <row r="56" spans="1:91" s="6" customFormat="1" ht="16.5" customHeight="1">
      <c r="A56" s="89" t="s">
        <v>81</v>
      </c>
      <c r="B56" s="90"/>
      <c r="C56" s="91"/>
      <c r="D56" s="91"/>
      <c r="E56" s="318" t="s">
        <v>82</v>
      </c>
      <c r="F56" s="318"/>
      <c r="G56" s="318"/>
      <c r="H56" s="318"/>
      <c r="I56" s="318"/>
      <c r="J56" s="91"/>
      <c r="K56" s="318" t="s">
        <v>83</v>
      </c>
      <c r="L56" s="318"/>
      <c r="M56" s="318"/>
      <c r="N56" s="318"/>
      <c r="O56" s="318"/>
      <c r="P56" s="318"/>
      <c r="Q56" s="318"/>
      <c r="R56" s="318"/>
      <c r="S56" s="318"/>
      <c r="T56" s="318"/>
      <c r="U56" s="318"/>
      <c r="V56" s="318"/>
      <c r="W56" s="318"/>
      <c r="X56" s="318"/>
      <c r="Y56" s="318"/>
      <c r="Z56" s="318"/>
      <c r="AA56" s="318"/>
      <c r="AB56" s="318"/>
      <c r="AC56" s="318"/>
      <c r="AD56" s="318"/>
      <c r="AE56" s="318"/>
      <c r="AF56" s="318"/>
      <c r="AG56" s="314">
        <f>'01i - Bourací práce - inv...'!J32</f>
        <v>0</v>
      </c>
      <c r="AH56" s="315"/>
      <c r="AI56" s="315"/>
      <c r="AJ56" s="315"/>
      <c r="AK56" s="315"/>
      <c r="AL56" s="315"/>
      <c r="AM56" s="315"/>
      <c r="AN56" s="314">
        <f t="shared" si="0"/>
        <v>0</v>
      </c>
      <c r="AO56" s="315"/>
      <c r="AP56" s="315"/>
      <c r="AQ56" s="92" t="s">
        <v>84</v>
      </c>
      <c r="AR56" s="93"/>
      <c r="AS56" s="94">
        <v>0</v>
      </c>
      <c r="AT56" s="95">
        <f t="shared" si="1"/>
        <v>0</v>
      </c>
      <c r="AU56" s="96">
        <f>'01i - Bourací práce - inv...'!P89</f>
        <v>0</v>
      </c>
      <c r="AV56" s="95">
        <f>'01i - Bourací práce - inv...'!J35</f>
        <v>0</v>
      </c>
      <c r="AW56" s="95">
        <f>'01i - Bourací práce - inv...'!J36</f>
        <v>0</v>
      </c>
      <c r="AX56" s="95">
        <f>'01i - Bourací práce - inv...'!J37</f>
        <v>0</v>
      </c>
      <c r="AY56" s="95">
        <f>'01i - Bourací práce - inv...'!J38</f>
        <v>0</v>
      </c>
      <c r="AZ56" s="95">
        <f>'01i - Bourací práce - inv...'!F35</f>
        <v>0</v>
      </c>
      <c r="BA56" s="95">
        <f>'01i - Bourací práce - inv...'!F36</f>
        <v>0</v>
      </c>
      <c r="BB56" s="95">
        <f>'01i - Bourací práce - inv...'!F37</f>
        <v>0</v>
      </c>
      <c r="BC56" s="95">
        <f>'01i - Bourací práce - inv...'!F38</f>
        <v>0</v>
      </c>
      <c r="BD56" s="97">
        <f>'01i - Bourací práce - inv...'!F39</f>
        <v>0</v>
      </c>
      <c r="BT56" s="98" t="s">
        <v>80</v>
      </c>
      <c r="BV56" s="98" t="s">
        <v>73</v>
      </c>
      <c r="BW56" s="98" t="s">
        <v>85</v>
      </c>
      <c r="BX56" s="98" t="s">
        <v>79</v>
      </c>
      <c r="CL56" s="98" t="s">
        <v>86</v>
      </c>
    </row>
    <row r="57" spans="1:91" s="6" customFormat="1" ht="16.5" customHeight="1">
      <c r="A57" s="89" t="s">
        <v>81</v>
      </c>
      <c r="B57" s="90"/>
      <c r="C57" s="91"/>
      <c r="D57" s="91"/>
      <c r="E57" s="318" t="s">
        <v>87</v>
      </c>
      <c r="F57" s="318"/>
      <c r="G57" s="318"/>
      <c r="H57" s="318"/>
      <c r="I57" s="318"/>
      <c r="J57" s="91"/>
      <c r="K57" s="318" t="s">
        <v>88</v>
      </c>
      <c r="L57" s="318"/>
      <c r="M57" s="318"/>
      <c r="N57" s="318"/>
      <c r="O57" s="318"/>
      <c r="P57" s="318"/>
      <c r="Q57" s="318"/>
      <c r="R57" s="318"/>
      <c r="S57" s="318"/>
      <c r="T57" s="318"/>
      <c r="U57" s="318"/>
      <c r="V57" s="318"/>
      <c r="W57" s="318"/>
      <c r="X57" s="318"/>
      <c r="Y57" s="318"/>
      <c r="Z57" s="318"/>
      <c r="AA57" s="318"/>
      <c r="AB57" s="318"/>
      <c r="AC57" s="318"/>
      <c r="AD57" s="318"/>
      <c r="AE57" s="318"/>
      <c r="AF57" s="318"/>
      <c r="AG57" s="314">
        <f>'02i - Nové konstrukce - i...'!J32</f>
        <v>0</v>
      </c>
      <c r="AH57" s="315"/>
      <c r="AI57" s="315"/>
      <c r="AJ57" s="315"/>
      <c r="AK57" s="315"/>
      <c r="AL57" s="315"/>
      <c r="AM57" s="315"/>
      <c r="AN57" s="314">
        <f t="shared" si="0"/>
        <v>0</v>
      </c>
      <c r="AO57" s="315"/>
      <c r="AP57" s="315"/>
      <c r="AQ57" s="92" t="s">
        <v>84</v>
      </c>
      <c r="AR57" s="93"/>
      <c r="AS57" s="94">
        <v>0</v>
      </c>
      <c r="AT57" s="95">
        <f t="shared" si="1"/>
        <v>0</v>
      </c>
      <c r="AU57" s="96">
        <f>'02i - Nové konstrukce - i...'!P102</f>
        <v>0</v>
      </c>
      <c r="AV57" s="95">
        <f>'02i - Nové konstrukce - i...'!J35</f>
        <v>0</v>
      </c>
      <c r="AW57" s="95">
        <f>'02i - Nové konstrukce - i...'!J36</f>
        <v>0</v>
      </c>
      <c r="AX57" s="95">
        <f>'02i - Nové konstrukce - i...'!J37</f>
        <v>0</v>
      </c>
      <c r="AY57" s="95">
        <f>'02i - Nové konstrukce - i...'!J38</f>
        <v>0</v>
      </c>
      <c r="AZ57" s="95">
        <f>'02i - Nové konstrukce - i...'!F35</f>
        <v>0</v>
      </c>
      <c r="BA57" s="95">
        <f>'02i - Nové konstrukce - i...'!F36</f>
        <v>0</v>
      </c>
      <c r="BB57" s="95">
        <f>'02i - Nové konstrukce - i...'!F37</f>
        <v>0</v>
      </c>
      <c r="BC57" s="95">
        <f>'02i - Nové konstrukce - i...'!F38</f>
        <v>0</v>
      </c>
      <c r="BD57" s="97">
        <f>'02i - Nové konstrukce - i...'!F39</f>
        <v>0</v>
      </c>
      <c r="BT57" s="98" t="s">
        <v>80</v>
      </c>
      <c r="BV57" s="98" t="s">
        <v>73</v>
      </c>
      <c r="BW57" s="98" t="s">
        <v>89</v>
      </c>
      <c r="BX57" s="98" t="s">
        <v>79</v>
      </c>
      <c r="CL57" s="98" t="s">
        <v>86</v>
      </c>
    </row>
    <row r="58" spans="1:91" s="6" customFormat="1" ht="25.5" customHeight="1">
      <c r="A58" s="89" t="s">
        <v>81</v>
      </c>
      <c r="B58" s="90"/>
      <c r="C58" s="91"/>
      <c r="D58" s="91"/>
      <c r="E58" s="318" t="s">
        <v>90</v>
      </c>
      <c r="F58" s="318"/>
      <c r="G58" s="318"/>
      <c r="H58" s="318"/>
      <c r="I58" s="318"/>
      <c r="J58" s="91"/>
      <c r="K58" s="318" t="s">
        <v>91</v>
      </c>
      <c r="L58" s="318"/>
      <c r="M58" s="318"/>
      <c r="N58" s="318"/>
      <c r="O58" s="318"/>
      <c r="P58" s="318"/>
      <c r="Q58" s="318"/>
      <c r="R58" s="318"/>
      <c r="S58" s="318"/>
      <c r="T58" s="318"/>
      <c r="U58" s="318"/>
      <c r="V58" s="318"/>
      <c r="W58" s="318"/>
      <c r="X58" s="318"/>
      <c r="Y58" s="318"/>
      <c r="Z58" s="318"/>
      <c r="AA58" s="318"/>
      <c r="AB58" s="318"/>
      <c r="AC58" s="318"/>
      <c r="AD58" s="318"/>
      <c r="AE58" s="318"/>
      <c r="AF58" s="318"/>
      <c r="AG58" s="314">
        <f>'04i - Vedlejší rozpočtové...'!J32</f>
        <v>0</v>
      </c>
      <c r="AH58" s="315"/>
      <c r="AI58" s="315"/>
      <c r="AJ58" s="315"/>
      <c r="AK58" s="315"/>
      <c r="AL58" s="315"/>
      <c r="AM58" s="315"/>
      <c r="AN58" s="314">
        <f t="shared" si="0"/>
        <v>0</v>
      </c>
      <c r="AO58" s="315"/>
      <c r="AP58" s="315"/>
      <c r="AQ58" s="92" t="s">
        <v>84</v>
      </c>
      <c r="AR58" s="93"/>
      <c r="AS58" s="94">
        <v>0</v>
      </c>
      <c r="AT58" s="95">
        <f t="shared" si="1"/>
        <v>0</v>
      </c>
      <c r="AU58" s="96">
        <f>'04i - Vedlejší rozpočtové...'!P86</f>
        <v>0</v>
      </c>
      <c r="AV58" s="95">
        <f>'04i - Vedlejší rozpočtové...'!J35</f>
        <v>0</v>
      </c>
      <c r="AW58" s="95">
        <f>'04i - Vedlejší rozpočtové...'!J36</f>
        <v>0</v>
      </c>
      <c r="AX58" s="95">
        <f>'04i - Vedlejší rozpočtové...'!J37</f>
        <v>0</v>
      </c>
      <c r="AY58" s="95">
        <f>'04i - Vedlejší rozpočtové...'!J38</f>
        <v>0</v>
      </c>
      <c r="AZ58" s="95">
        <f>'04i - Vedlejší rozpočtové...'!F35</f>
        <v>0</v>
      </c>
      <c r="BA58" s="95">
        <f>'04i - Vedlejší rozpočtové...'!F36</f>
        <v>0</v>
      </c>
      <c r="BB58" s="95">
        <f>'04i - Vedlejší rozpočtové...'!F37</f>
        <v>0</v>
      </c>
      <c r="BC58" s="95">
        <f>'04i - Vedlejší rozpočtové...'!F38</f>
        <v>0</v>
      </c>
      <c r="BD58" s="97">
        <f>'04i - Vedlejší rozpočtové...'!F39</f>
        <v>0</v>
      </c>
      <c r="BT58" s="98" t="s">
        <v>80</v>
      </c>
      <c r="BV58" s="98" t="s">
        <v>73</v>
      </c>
      <c r="BW58" s="98" t="s">
        <v>92</v>
      </c>
      <c r="BX58" s="98" t="s">
        <v>79</v>
      </c>
      <c r="CL58" s="98" t="s">
        <v>19</v>
      </c>
    </row>
    <row r="59" spans="1:91" s="5" customFormat="1" ht="16.5" customHeight="1">
      <c r="B59" s="79"/>
      <c r="C59" s="80"/>
      <c r="D59" s="319" t="s">
        <v>93</v>
      </c>
      <c r="E59" s="319"/>
      <c r="F59" s="319"/>
      <c r="G59" s="319"/>
      <c r="H59" s="319"/>
      <c r="I59" s="81"/>
      <c r="J59" s="319" t="s">
        <v>94</v>
      </c>
      <c r="K59" s="319"/>
      <c r="L59" s="319"/>
      <c r="M59" s="319"/>
      <c r="N59" s="319"/>
      <c r="O59" s="319"/>
      <c r="P59" s="319"/>
      <c r="Q59" s="319"/>
      <c r="R59" s="319"/>
      <c r="S59" s="319"/>
      <c r="T59" s="319"/>
      <c r="U59" s="319"/>
      <c r="V59" s="319"/>
      <c r="W59" s="319"/>
      <c r="X59" s="319"/>
      <c r="Y59" s="319"/>
      <c r="Z59" s="319"/>
      <c r="AA59" s="319"/>
      <c r="AB59" s="319"/>
      <c r="AC59" s="319"/>
      <c r="AD59" s="319"/>
      <c r="AE59" s="319"/>
      <c r="AF59" s="319"/>
      <c r="AG59" s="323">
        <f>ROUND(SUM(AG60:AG62),2)</f>
        <v>0</v>
      </c>
      <c r="AH59" s="317"/>
      <c r="AI59" s="317"/>
      <c r="AJ59" s="317"/>
      <c r="AK59" s="317"/>
      <c r="AL59" s="317"/>
      <c r="AM59" s="317"/>
      <c r="AN59" s="316">
        <f t="shared" si="0"/>
        <v>0</v>
      </c>
      <c r="AO59" s="317"/>
      <c r="AP59" s="317"/>
      <c r="AQ59" s="82" t="s">
        <v>77</v>
      </c>
      <c r="AR59" s="83"/>
      <c r="AS59" s="84">
        <f>ROUND(SUM(AS60:AS62),2)</f>
        <v>0</v>
      </c>
      <c r="AT59" s="85">
        <f t="shared" si="1"/>
        <v>0</v>
      </c>
      <c r="AU59" s="86">
        <f>ROUND(SUM(AU60:AU62),5)</f>
        <v>0</v>
      </c>
      <c r="AV59" s="85">
        <f>ROUND(AZ59*L29,2)</f>
        <v>0</v>
      </c>
      <c r="AW59" s="85">
        <f>ROUND(BA59*L30,2)</f>
        <v>0</v>
      </c>
      <c r="AX59" s="85">
        <f>ROUND(BB59*L29,2)</f>
        <v>0</v>
      </c>
      <c r="AY59" s="85">
        <f>ROUND(BC59*L30,2)</f>
        <v>0</v>
      </c>
      <c r="AZ59" s="85">
        <f>ROUND(SUM(AZ60:AZ62),2)</f>
        <v>0</v>
      </c>
      <c r="BA59" s="85">
        <f>ROUND(SUM(BA60:BA62),2)</f>
        <v>0</v>
      </c>
      <c r="BB59" s="85">
        <f>ROUND(SUM(BB60:BB62),2)</f>
        <v>0</v>
      </c>
      <c r="BC59" s="85">
        <f>ROUND(SUM(BC60:BC62),2)</f>
        <v>0</v>
      </c>
      <c r="BD59" s="87">
        <f>ROUND(SUM(BD60:BD62),2)</f>
        <v>0</v>
      </c>
      <c r="BS59" s="88" t="s">
        <v>70</v>
      </c>
      <c r="BT59" s="88" t="s">
        <v>78</v>
      </c>
      <c r="BU59" s="88" t="s">
        <v>72</v>
      </c>
      <c r="BV59" s="88" t="s">
        <v>73</v>
      </c>
      <c r="BW59" s="88" t="s">
        <v>95</v>
      </c>
      <c r="BX59" s="88" t="s">
        <v>5</v>
      </c>
      <c r="CL59" s="88" t="s">
        <v>19</v>
      </c>
      <c r="CM59" s="88" t="s">
        <v>80</v>
      </c>
    </row>
    <row r="60" spans="1:91" s="6" customFormat="1" ht="16.5" customHeight="1">
      <c r="A60" s="89" t="s">
        <v>81</v>
      </c>
      <c r="B60" s="90"/>
      <c r="C60" s="91"/>
      <c r="D60" s="91"/>
      <c r="E60" s="318" t="s">
        <v>96</v>
      </c>
      <c r="F60" s="318"/>
      <c r="G60" s="318"/>
      <c r="H60" s="318"/>
      <c r="I60" s="318"/>
      <c r="J60" s="91"/>
      <c r="K60" s="318" t="s">
        <v>97</v>
      </c>
      <c r="L60" s="318"/>
      <c r="M60" s="318"/>
      <c r="N60" s="318"/>
      <c r="O60" s="318"/>
      <c r="P60" s="318"/>
      <c r="Q60" s="318"/>
      <c r="R60" s="318"/>
      <c r="S60" s="318"/>
      <c r="T60" s="318"/>
      <c r="U60" s="318"/>
      <c r="V60" s="318"/>
      <c r="W60" s="318"/>
      <c r="X60" s="318"/>
      <c r="Y60" s="318"/>
      <c r="Z60" s="318"/>
      <c r="AA60" s="318"/>
      <c r="AB60" s="318"/>
      <c r="AC60" s="318"/>
      <c r="AD60" s="318"/>
      <c r="AE60" s="318"/>
      <c r="AF60" s="318"/>
      <c r="AG60" s="314">
        <f>'01n - Bourací práce - nei...'!J32</f>
        <v>0</v>
      </c>
      <c r="AH60" s="315"/>
      <c r="AI60" s="315"/>
      <c r="AJ60" s="315"/>
      <c r="AK60" s="315"/>
      <c r="AL60" s="315"/>
      <c r="AM60" s="315"/>
      <c r="AN60" s="314">
        <f t="shared" si="0"/>
        <v>0</v>
      </c>
      <c r="AO60" s="315"/>
      <c r="AP60" s="315"/>
      <c r="AQ60" s="92" t="s">
        <v>84</v>
      </c>
      <c r="AR60" s="93"/>
      <c r="AS60" s="94">
        <v>0</v>
      </c>
      <c r="AT60" s="95">
        <f t="shared" si="1"/>
        <v>0</v>
      </c>
      <c r="AU60" s="96">
        <f>'01n - Bourací práce - nei...'!P100</f>
        <v>0</v>
      </c>
      <c r="AV60" s="95">
        <f>'01n - Bourací práce - nei...'!J35</f>
        <v>0</v>
      </c>
      <c r="AW60" s="95">
        <f>'01n - Bourací práce - nei...'!J36</f>
        <v>0</v>
      </c>
      <c r="AX60" s="95">
        <f>'01n - Bourací práce - nei...'!J37</f>
        <v>0</v>
      </c>
      <c r="AY60" s="95">
        <f>'01n - Bourací práce - nei...'!J38</f>
        <v>0</v>
      </c>
      <c r="AZ60" s="95">
        <f>'01n - Bourací práce - nei...'!F35</f>
        <v>0</v>
      </c>
      <c r="BA60" s="95">
        <f>'01n - Bourací práce - nei...'!F36</f>
        <v>0</v>
      </c>
      <c r="BB60" s="95">
        <f>'01n - Bourací práce - nei...'!F37</f>
        <v>0</v>
      </c>
      <c r="BC60" s="95">
        <f>'01n - Bourací práce - nei...'!F38</f>
        <v>0</v>
      </c>
      <c r="BD60" s="97">
        <f>'01n - Bourací práce - nei...'!F39</f>
        <v>0</v>
      </c>
      <c r="BT60" s="98" t="s">
        <v>80</v>
      </c>
      <c r="BV60" s="98" t="s">
        <v>73</v>
      </c>
      <c r="BW60" s="98" t="s">
        <v>98</v>
      </c>
      <c r="BX60" s="98" t="s">
        <v>95</v>
      </c>
      <c r="CL60" s="98" t="s">
        <v>86</v>
      </c>
    </row>
    <row r="61" spans="1:91" s="6" customFormat="1" ht="16.5" customHeight="1">
      <c r="A61" s="89" t="s">
        <v>81</v>
      </c>
      <c r="B61" s="90"/>
      <c r="C61" s="91"/>
      <c r="D61" s="91"/>
      <c r="E61" s="318" t="s">
        <v>99</v>
      </c>
      <c r="F61" s="318"/>
      <c r="G61" s="318"/>
      <c r="H61" s="318"/>
      <c r="I61" s="318"/>
      <c r="J61" s="91"/>
      <c r="K61" s="318" t="s">
        <v>100</v>
      </c>
      <c r="L61" s="318"/>
      <c r="M61" s="318"/>
      <c r="N61" s="318"/>
      <c r="O61" s="318"/>
      <c r="P61" s="318"/>
      <c r="Q61" s="318"/>
      <c r="R61" s="318"/>
      <c r="S61" s="318"/>
      <c r="T61" s="318"/>
      <c r="U61" s="318"/>
      <c r="V61" s="318"/>
      <c r="W61" s="318"/>
      <c r="X61" s="318"/>
      <c r="Y61" s="318"/>
      <c r="Z61" s="318"/>
      <c r="AA61" s="318"/>
      <c r="AB61" s="318"/>
      <c r="AC61" s="318"/>
      <c r="AD61" s="318"/>
      <c r="AE61" s="318"/>
      <c r="AF61" s="318"/>
      <c r="AG61" s="314">
        <f>'02n - Nové konstrukce - n...'!J32</f>
        <v>0</v>
      </c>
      <c r="AH61" s="315"/>
      <c r="AI61" s="315"/>
      <c r="AJ61" s="315"/>
      <c r="AK61" s="315"/>
      <c r="AL61" s="315"/>
      <c r="AM61" s="315"/>
      <c r="AN61" s="314">
        <f t="shared" si="0"/>
        <v>0</v>
      </c>
      <c r="AO61" s="315"/>
      <c r="AP61" s="315"/>
      <c r="AQ61" s="92" t="s">
        <v>84</v>
      </c>
      <c r="AR61" s="93"/>
      <c r="AS61" s="94">
        <v>0</v>
      </c>
      <c r="AT61" s="95">
        <f t="shared" si="1"/>
        <v>0</v>
      </c>
      <c r="AU61" s="96">
        <f>'02n - Nové konstrukce - n...'!P109</f>
        <v>0</v>
      </c>
      <c r="AV61" s="95">
        <f>'02n - Nové konstrukce - n...'!J35</f>
        <v>0</v>
      </c>
      <c r="AW61" s="95">
        <f>'02n - Nové konstrukce - n...'!J36</f>
        <v>0</v>
      </c>
      <c r="AX61" s="95">
        <f>'02n - Nové konstrukce - n...'!J37</f>
        <v>0</v>
      </c>
      <c r="AY61" s="95">
        <f>'02n - Nové konstrukce - n...'!J38</f>
        <v>0</v>
      </c>
      <c r="AZ61" s="95">
        <f>'02n - Nové konstrukce - n...'!F35</f>
        <v>0</v>
      </c>
      <c r="BA61" s="95">
        <f>'02n - Nové konstrukce - n...'!F36</f>
        <v>0</v>
      </c>
      <c r="BB61" s="95">
        <f>'02n - Nové konstrukce - n...'!F37</f>
        <v>0</v>
      </c>
      <c r="BC61" s="95">
        <f>'02n - Nové konstrukce - n...'!F38</f>
        <v>0</v>
      </c>
      <c r="BD61" s="97">
        <f>'02n - Nové konstrukce - n...'!F39</f>
        <v>0</v>
      </c>
      <c r="BT61" s="98" t="s">
        <v>80</v>
      </c>
      <c r="BV61" s="98" t="s">
        <v>73</v>
      </c>
      <c r="BW61" s="98" t="s">
        <v>101</v>
      </c>
      <c r="BX61" s="98" t="s">
        <v>95</v>
      </c>
      <c r="CL61" s="98" t="s">
        <v>86</v>
      </c>
    </row>
    <row r="62" spans="1:91" s="6" customFormat="1" ht="25.5" customHeight="1">
      <c r="A62" s="89" t="s">
        <v>81</v>
      </c>
      <c r="B62" s="90"/>
      <c r="C62" s="91"/>
      <c r="D62" s="91"/>
      <c r="E62" s="318" t="s">
        <v>102</v>
      </c>
      <c r="F62" s="318"/>
      <c r="G62" s="318"/>
      <c r="H62" s="318"/>
      <c r="I62" s="318"/>
      <c r="J62" s="91"/>
      <c r="K62" s="318" t="s">
        <v>103</v>
      </c>
      <c r="L62" s="318"/>
      <c r="M62" s="318"/>
      <c r="N62" s="318"/>
      <c r="O62" s="318"/>
      <c r="P62" s="318"/>
      <c r="Q62" s="318"/>
      <c r="R62" s="318"/>
      <c r="S62" s="318"/>
      <c r="T62" s="318"/>
      <c r="U62" s="318"/>
      <c r="V62" s="318"/>
      <c r="W62" s="318"/>
      <c r="X62" s="318"/>
      <c r="Y62" s="318"/>
      <c r="Z62" s="318"/>
      <c r="AA62" s="318"/>
      <c r="AB62" s="318"/>
      <c r="AC62" s="318"/>
      <c r="AD62" s="318"/>
      <c r="AE62" s="318"/>
      <c r="AF62" s="318"/>
      <c r="AG62" s="314">
        <f>'04n - Vedlejší rozpočtové...'!J32</f>
        <v>0</v>
      </c>
      <c r="AH62" s="315"/>
      <c r="AI62" s="315"/>
      <c r="AJ62" s="315"/>
      <c r="AK62" s="315"/>
      <c r="AL62" s="315"/>
      <c r="AM62" s="315"/>
      <c r="AN62" s="314">
        <f t="shared" si="0"/>
        <v>0</v>
      </c>
      <c r="AO62" s="315"/>
      <c r="AP62" s="315"/>
      <c r="AQ62" s="92" t="s">
        <v>84</v>
      </c>
      <c r="AR62" s="93"/>
      <c r="AS62" s="99">
        <v>0</v>
      </c>
      <c r="AT62" s="100">
        <f t="shared" si="1"/>
        <v>0</v>
      </c>
      <c r="AU62" s="101">
        <f>'04n - Vedlejší rozpočtové...'!P86</f>
        <v>0</v>
      </c>
      <c r="AV62" s="100">
        <f>'04n - Vedlejší rozpočtové...'!J35</f>
        <v>0</v>
      </c>
      <c r="AW62" s="100">
        <f>'04n - Vedlejší rozpočtové...'!J36</f>
        <v>0</v>
      </c>
      <c r="AX62" s="100">
        <f>'04n - Vedlejší rozpočtové...'!J37</f>
        <v>0</v>
      </c>
      <c r="AY62" s="100">
        <f>'04n - Vedlejší rozpočtové...'!J38</f>
        <v>0</v>
      </c>
      <c r="AZ62" s="100">
        <f>'04n - Vedlejší rozpočtové...'!F35</f>
        <v>0</v>
      </c>
      <c r="BA62" s="100">
        <f>'04n - Vedlejší rozpočtové...'!F36</f>
        <v>0</v>
      </c>
      <c r="BB62" s="100">
        <f>'04n - Vedlejší rozpočtové...'!F37</f>
        <v>0</v>
      </c>
      <c r="BC62" s="100">
        <f>'04n - Vedlejší rozpočtové...'!F38</f>
        <v>0</v>
      </c>
      <c r="BD62" s="102">
        <f>'04n - Vedlejší rozpočtové...'!F39</f>
        <v>0</v>
      </c>
      <c r="BT62" s="98" t="s">
        <v>80</v>
      </c>
      <c r="BV62" s="98" t="s">
        <v>73</v>
      </c>
      <c r="BW62" s="98" t="s">
        <v>104</v>
      </c>
      <c r="BX62" s="98" t="s">
        <v>95</v>
      </c>
      <c r="CL62" s="98" t="s">
        <v>19</v>
      </c>
    </row>
    <row r="63" spans="1:91" s="1" customFormat="1" ht="30" customHeight="1">
      <c r="B63" s="31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5"/>
    </row>
    <row r="64" spans="1:91" s="1" customFormat="1" ht="6.95" customHeight="1">
      <c r="B64" s="43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35"/>
    </row>
  </sheetData>
  <sheetProtection algorithmName="SHA-512" hashValue="uMwOMq7XSpXt+XjQrCi0PkNb4tBLLQcyWucTnv29AcjJbMbTsxe/NSTDDpPLzZAx7UnW4IHBHzQ7lP+h8gysUw==" saltValue="YrONdgGxartten/0W9c2eLyF2rZvN89reFO463rpDGrhqay6cZrODz8aLRxZZXKeCGh13GaZYLmhKkHVQxEsnQ==" spinCount="100000" sheet="1" objects="1" scenarios="1" formatColumns="0" formatRows="0"/>
  <mergeCells count="70">
    <mergeCell ref="AG62:AM62"/>
    <mergeCell ref="AG54:AM54"/>
    <mergeCell ref="AN54:AP54"/>
    <mergeCell ref="C52:G52"/>
    <mergeCell ref="I52:AF52"/>
    <mergeCell ref="J55:AF55"/>
    <mergeCell ref="K56:AF56"/>
    <mergeCell ref="K57:AF57"/>
    <mergeCell ref="K58:AF58"/>
    <mergeCell ref="J59:AF59"/>
    <mergeCell ref="K60:AF60"/>
    <mergeCell ref="K61:AF61"/>
    <mergeCell ref="K62:AF62"/>
    <mergeCell ref="AN62:AP62"/>
    <mergeCell ref="E62:I62"/>
    <mergeCell ref="D55:H55"/>
    <mergeCell ref="E56:I56"/>
    <mergeCell ref="E57:I57"/>
    <mergeCell ref="E58:I58"/>
    <mergeCell ref="D59:H59"/>
    <mergeCell ref="E60:I60"/>
    <mergeCell ref="E61:I61"/>
    <mergeCell ref="AN55:AP55"/>
    <mergeCell ref="AG55:AM55"/>
    <mergeCell ref="AN56:AP56"/>
    <mergeCell ref="AG56:AM56"/>
    <mergeCell ref="AN57:AP57"/>
    <mergeCell ref="AG57:AM57"/>
    <mergeCell ref="AG58:AM58"/>
    <mergeCell ref="L33:P33"/>
    <mergeCell ref="AN61:AP61"/>
    <mergeCell ref="AN58:AP58"/>
    <mergeCell ref="AN59:AP59"/>
    <mergeCell ref="AN60:AP60"/>
    <mergeCell ref="AN52:AP52"/>
    <mergeCell ref="AG52:AM52"/>
    <mergeCell ref="AG59:AM59"/>
    <mergeCell ref="AG60:AM60"/>
    <mergeCell ref="AG61:AM61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6" location="'01i - Bourací práce - inv...'!C2" display="/"/>
    <hyperlink ref="A57" location="'02i - Nové konstrukce - i...'!C2" display="/"/>
    <hyperlink ref="A58" location="'04i - Vedlejší rozpočtové...'!C2" display="/"/>
    <hyperlink ref="A60" location="'01n - Bourací práce - nei...'!C2" display="/"/>
    <hyperlink ref="A61" location="'02n - Nové konstrukce - n...'!C2" display="/"/>
    <hyperlink ref="A62" location="'04n - Vedlejší rozpočtové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9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4" t="s">
        <v>85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17"/>
      <c r="AT3" s="14" t="s">
        <v>80</v>
      </c>
    </row>
    <row r="4" spans="2:46" ht="24.95" customHeight="1">
      <c r="B4" s="17"/>
      <c r="D4" s="107" t="s">
        <v>105</v>
      </c>
      <c r="L4" s="17"/>
      <c r="M4" s="21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108" t="s">
        <v>16</v>
      </c>
      <c r="L6" s="17"/>
    </row>
    <row r="7" spans="2:46" ht="16.5" customHeight="1">
      <c r="B7" s="17"/>
      <c r="E7" s="327" t="str">
        <f>'Rekapitulace stavby'!K6</f>
        <v>GENERÁLNÍ OPRAVA E1 - rozdělení</v>
      </c>
      <c r="F7" s="328"/>
      <c r="G7" s="328"/>
      <c r="H7" s="328"/>
      <c r="L7" s="17"/>
    </row>
    <row r="8" spans="2:46" ht="12" customHeight="1">
      <c r="B8" s="17"/>
      <c r="D8" s="108" t="s">
        <v>106</v>
      </c>
      <c r="L8" s="17"/>
    </row>
    <row r="9" spans="2:46" s="1" customFormat="1" ht="16.5" customHeight="1">
      <c r="B9" s="35"/>
      <c r="E9" s="327" t="s">
        <v>107</v>
      </c>
      <c r="F9" s="329"/>
      <c r="G9" s="329"/>
      <c r="H9" s="329"/>
      <c r="I9" s="109"/>
      <c r="L9" s="35"/>
    </row>
    <row r="10" spans="2:46" s="1" customFormat="1" ht="12" customHeight="1">
      <c r="B10" s="35"/>
      <c r="D10" s="108" t="s">
        <v>108</v>
      </c>
      <c r="I10" s="109"/>
      <c r="L10" s="35"/>
    </row>
    <row r="11" spans="2:46" s="1" customFormat="1" ht="36.950000000000003" customHeight="1">
      <c r="B11" s="35"/>
      <c r="E11" s="330" t="s">
        <v>109</v>
      </c>
      <c r="F11" s="329"/>
      <c r="G11" s="329"/>
      <c r="H11" s="329"/>
      <c r="I11" s="109"/>
      <c r="L11" s="35"/>
    </row>
    <row r="12" spans="2:46" s="1" customFormat="1" ht="11.25">
      <c r="B12" s="35"/>
      <c r="I12" s="109"/>
      <c r="L12" s="35"/>
    </row>
    <row r="13" spans="2:46" s="1" customFormat="1" ht="12" customHeight="1">
      <c r="B13" s="35"/>
      <c r="D13" s="108" t="s">
        <v>18</v>
      </c>
      <c r="F13" s="14" t="s">
        <v>86</v>
      </c>
      <c r="I13" s="110" t="s">
        <v>20</v>
      </c>
      <c r="J13" s="14" t="s">
        <v>19</v>
      </c>
      <c r="L13" s="35"/>
    </row>
    <row r="14" spans="2:46" s="1" customFormat="1" ht="12" customHeight="1">
      <c r="B14" s="35"/>
      <c r="D14" s="108" t="s">
        <v>21</v>
      </c>
      <c r="F14" s="14" t="s">
        <v>22</v>
      </c>
      <c r="I14" s="110" t="s">
        <v>23</v>
      </c>
      <c r="J14" s="111" t="str">
        <f>'Rekapitulace stavby'!AN8</f>
        <v>27. 2. 2019</v>
      </c>
      <c r="L14" s="35"/>
    </row>
    <row r="15" spans="2:46" s="1" customFormat="1" ht="10.9" customHeight="1">
      <c r="B15" s="35"/>
      <c r="I15" s="109"/>
      <c r="L15" s="35"/>
    </row>
    <row r="16" spans="2:46" s="1" customFormat="1" ht="12" customHeight="1">
      <c r="B16" s="35"/>
      <c r="D16" s="108" t="s">
        <v>25</v>
      </c>
      <c r="I16" s="110" t="s">
        <v>26</v>
      </c>
      <c r="J16" s="14" t="str">
        <f>IF('Rekapitulace stavby'!AN10="","",'Rekapitulace stavby'!AN10)</f>
        <v/>
      </c>
      <c r="L16" s="35"/>
    </row>
    <row r="17" spans="2:12" s="1" customFormat="1" ht="18" customHeight="1">
      <c r="B17" s="35"/>
      <c r="E17" s="14" t="str">
        <f>IF('Rekapitulace stavby'!E11="","",'Rekapitulace stavby'!E11)</f>
        <v xml:space="preserve"> </v>
      </c>
      <c r="I17" s="110" t="s">
        <v>28</v>
      </c>
      <c r="J17" s="14" t="str">
        <f>IF('Rekapitulace stavby'!AN11="","",'Rekapitulace stavby'!AN11)</f>
        <v/>
      </c>
      <c r="L17" s="35"/>
    </row>
    <row r="18" spans="2:12" s="1" customFormat="1" ht="6.95" customHeight="1">
      <c r="B18" s="35"/>
      <c r="I18" s="109"/>
      <c r="L18" s="35"/>
    </row>
    <row r="19" spans="2:12" s="1" customFormat="1" ht="12" customHeight="1">
      <c r="B19" s="35"/>
      <c r="D19" s="108" t="s">
        <v>29</v>
      </c>
      <c r="I19" s="110" t="s">
        <v>26</v>
      </c>
      <c r="J19" s="27" t="str">
        <f>'Rekapitulace stavby'!AN13</f>
        <v>Vyplň údaj</v>
      </c>
      <c r="L19" s="35"/>
    </row>
    <row r="20" spans="2:12" s="1" customFormat="1" ht="18" customHeight="1">
      <c r="B20" s="35"/>
      <c r="E20" s="331" t="str">
        <f>'Rekapitulace stavby'!E14</f>
        <v>Vyplň údaj</v>
      </c>
      <c r="F20" s="332"/>
      <c r="G20" s="332"/>
      <c r="H20" s="332"/>
      <c r="I20" s="110" t="s">
        <v>28</v>
      </c>
      <c r="J20" s="27" t="str">
        <f>'Rekapitulace stavby'!AN14</f>
        <v>Vyplň údaj</v>
      </c>
      <c r="L20" s="35"/>
    </row>
    <row r="21" spans="2:12" s="1" customFormat="1" ht="6.95" customHeight="1">
      <c r="B21" s="35"/>
      <c r="I21" s="109"/>
      <c r="L21" s="35"/>
    </row>
    <row r="22" spans="2:12" s="1" customFormat="1" ht="12" customHeight="1">
      <c r="B22" s="35"/>
      <c r="D22" s="108" t="s">
        <v>31</v>
      </c>
      <c r="I22" s="110" t="s">
        <v>26</v>
      </c>
      <c r="J22" s="14" t="str">
        <f>IF('Rekapitulace stavby'!AN16="","",'Rekapitulace stavby'!AN16)</f>
        <v/>
      </c>
      <c r="L22" s="35"/>
    </row>
    <row r="23" spans="2:12" s="1" customFormat="1" ht="18" customHeight="1">
      <c r="B23" s="35"/>
      <c r="E23" s="14" t="str">
        <f>IF('Rekapitulace stavby'!E17="","",'Rekapitulace stavby'!E17)</f>
        <v xml:space="preserve"> </v>
      </c>
      <c r="I23" s="110" t="s">
        <v>28</v>
      </c>
      <c r="J23" s="14" t="str">
        <f>IF('Rekapitulace stavby'!AN17="","",'Rekapitulace stavby'!AN17)</f>
        <v/>
      </c>
      <c r="L23" s="35"/>
    </row>
    <row r="24" spans="2:12" s="1" customFormat="1" ht="6.95" customHeight="1">
      <c r="B24" s="35"/>
      <c r="I24" s="109"/>
      <c r="L24" s="35"/>
    </row>
    <row r="25" spans="2:12" s="1" customFormat="1" ht="12" customHeight="1">
      <c r="B25" s="35"/>
      <c r="D25" s="108" t="s">
        <v>33</v>
      </c>
      <c r="I25" s="110" t="s">
        <v>26</v>
      </c>
      <c r="J25" s="14" t="s">
        <v>19</v>
      </c>
      <c r="L25" s="35"/>
    </row>
    <row r="26" spans="2:12" s="1" customFormat="1" ht="18" customHeight="1">
      <c r="B26" s="35"/>
      <c r="E26" s="14" t="s">
        <v>34</v>
      </c>
      <c r="I26" s="110" t="s">
        <v>28</v>
      </c>
      <c r="J26" s="14" t="s">
        <v>19</v>
      </c>
      <c r="L26" s="35"/>
    </row>
    <row r="27" spans="2:12" s="1" customFormat="1" ht="6.95" customHeight="1">
      <c r="B27" s="35"/>
      <c r="I27" s="109"/>
      <c r="L27" s="35"/>
    </row>
    <row r="28" spans="2:12" s="1" customFormat="1" ht="12" customHeight="1">
      <c r="B28" s="35"/>
      <c r="D28" s="108" t="s">
        <v>35</v>
      </c>
      <c r="I28" s="109"/>
      <c r="L28" s="35"/>
    </row>
    <row r="29" spans="2:12" s="7" customFormat="1" ht="45" customHeight="1">
      <c r="B29" s="112"/>
      <c r="E29" s="333" t="s">
        <v>36</v>
      </c>
      <c r="F29" s="333"/>
      <c r="G29" s="333"/>
      <c r="H29" s="333"/>
      <c r="I29" s="113"/>
      <c r="L29" s="112"/>
    </row>
    <row r="30" spans="2:12" s="1" customFormat="1" ht="6.95" customHeight="1">
      <c r="B30" s="35"/>
      <c r="I30" s="109"/>
      <c r="L30" s="35"/>
    </row>
    <row r="31" spans="2:12" s="1" customFormat="1" ht="6.95" customHeight="1">
      <c r="B31" s="35"/>
      <c r="D31" s="53"/>
      <c r="E31" s="53"/>
      <c r="F31" s="53"/>
      <c r="G31" s="53"/>
      <c r="H31" s="53"/>
      <c r="I31" s="114"/>
      <c r="J31" s="53"/>
      <c r="K31" s="53"/>
      <c r="L31" s="35"/>
    </row>
    <row r="32" spans="2:12" s="1" customFormat="1" ht="25.35" customHeight="1">
      <c r="B32" s="35"/>
      <c r="D32" s="115" t="s">
        <v>37</v>
      </c>
      <c r="I32" s="109"/>
      <c r="J32" s="116">
        <f>ROUND(J89, 2)</f>
        <v>0</v>
      </c>
      <c r="L32" s="35"/>
    </row>
    <row r="33" spans="2:12" s="1" customFormat="1" ht="6.95" customHeight="1">
      <c r="B33" s="35"/>
      <c r="D33" s="53"/>
      <c r="E33" s="53"/>
      <c r="F33" s="53"/>
      <c r="G33" s="53"/>
      <c r="H33" s="53"/>
      <c r="I33" s="114"/>
      <c r="J33" s="53"/>
      <c r="K33" s="53"/>
      <c r="L33" s="35"/>
    </row>
    <row r="34" spans="2:12" s="1" customFormat="1" ht="14.45" customHeight="1">
      <c r="B34" s="35"/>
      <c r="F34" s="117" t="s">
        <v>39</v>
      </c>
      <c r="I34" s="118" t="s">
        <v>38</v>
      </c>
      <c r="J34" s="117" t="s">
        <v>40</v>
      </c>
      <c r="L34" s="35"/>
    </row>
    <row r="35" spans="2:12" s="1" customFormat="1" ht="14.45" customHeight="1">
      <c r="B35" s="35"/>
      <c r="D35" s="108" t="s">
        <v>41</v>
      </c>
      <c r="E35" s="108" t="s">
        <v>42</v>
      </c>
      <c r="F35" s="119">
        <f>ROUND((SUM(BE89:BE118)),  2)</f>
        <v>0</v>
      </c>
      <c r="I35" s="120">
        <v>0.21</v>
      </c>
      <c r="J35" s="119">
        <f>ROUND(((SUM(BE89:BE118))*I35),  2)</f>
        <v>0</v>
      </c>
      <c r="L35" s="35"/>
    </row>
    <row r="36" spans="2:12" s="1" customFormat="1" ht="14.45" customHeight="1">
      <c r="B36" s="35"/>
      <c r="E36" s="108" t="s">
        <v>43</v>
      </c>
      <c r="F36" s="119">
        <f>ROUND((SUM(BF89:BF118)),  2)</f>
        <v>0</v>
      </c>
      <c r="I36" s="120">
        <v>0.15</v>
      </c>
      <c r="J36" s="119">
        <f>ROUND(((SUM(BF89:BF118))*I36),  2)</f>
        <v>0</v>
      </c>
      <c r="L36" s="35"/>
    </row>
    <row r="37" spans="2:12" s="1" customFormat="1" ht="14.45" hidden="1" customHeight="1">
      <c r="B37" s="35"/>
      <c r="E37" s="108" t="s">
        <v>44</v>
      </c>
      <c r="F37" s="119">
        <f>ROUND((SUM(BG89:BG118)),  2)</f>
        <v>0</v>
      </c>
      <c r="I37" s="120">
        <v>0.21</v>
      </c>
      <c r="J37" s="119">
        <f>0</f>
        <v>0</v>
      </c>
      <c r="L37" s="35"/>
    </row>
    <row r="38" spans="2:12" s="1" customFormat="1" ht="14.45" hidden="1" customHeight="1">
      <c r="B38" s="35"/>
      <c r="E38" s="108" t="s">
        <v>45</v>
      </c>
      <c r="F38" s="119">
        <f>ROUND((SUM(BH89:BH118)),  2)</f>
        <v>0</v>
      </c>
      <c r="I38" s="120">
        <v>0.15</v>
      </c>
      <c r="J38" s="119">
        <f>0</f>
        <v>0</v>
      </c>
      <c r="L38" s="35"/>
    </row>
    <row r="39" spans="2:12" s="1" customFormat="1" ht="14.45" hidden="1" customHeight="1">
      <c r="B39" s="35"/>
      <c r="E39" s="108" t="s">
        <v>46</v>
      </c>
      <c r="F39" s="119">
        <f>ROUND((SUM(BI89:BI118)),  2)</f>
        <v>0</v>
      </c>
      <c r="I39" s="120">
        <v>0</v>
      </c>
      <c r="J39" s="119">
        <f>0</f>
        <v>0</v>
      </c>
      <c r="L39" s="35"/>
    </row>
    <row r="40" spans="2:12" s="1" customFormat="1" ht="6.95" customHeight="1">
      <c r="B40" s="35"/>
      <c r="I40" s="109"/>
      <c r="L40" s="35"/>
    </row>
    <row r="41" spans="2:12" s="1" customFormat="1" ht="25.35" customHeight="1">
      <c r="B41" s="35"/>
      <c r="C41" s="121"/>
      <c r="D41" s="122" t="s">
        <v>47</v>
      </c>
      <c r="E41" s="123"/>
      <c r="F41" s="123"/>
      <c r="G41" s="124" t="s">
        <v>48</v>
      </c>
      <c r="H41" s="125" t="s">
        <v>49</v>
      </c>
      <c r="I41" s="126"/>
      <c r="J41" s="127">
        <f>SUM(J32:J39)</f>
        <v>0</v>
      </c>
      <c r="K41" s="128"/>
      <c r="L41" s="35"/>
    </row>
    <row r="42" spans="2:12" s="1" customFormat="1" ht="14.45" customHeight="1">
      <c r="B42" s="129"/>
      <c r="C42" s="130"/>
      <c r="D42" s="130"/>
      <c r="E42" s="130"/>
      <c r="F42" s="130"/>
      <c r="G42" s="130"/>
      <c r="H42" s="130"/>
      <c r="I42" s="131"/>
      <c r="J42" s="130"/>
      <c r="K42" s="130"/>
      <c r="L42" s="35"/>
    </row>
    <row r="46" spans="2:12" s="1" customFormat="1" ht="6.95" customHeight="1">
      <c r="B46" s="132"/>
      <c r="C46" s="133"/>
      <c r="D46" s="133"/>
      <c r="E46" s="133"/>
      <c r="F46" s="133"/>
      <c r="G46" s="133"/>
      <c r="H46" s="133"/>
      <c r="I46" s="134"/>
      <c r="J46" s="133"/>
      <c r="K46" s="133"/>
      <c r="L46" s="35"/>
    </row>
    <row r="47" spans="2:12" s="1" customFormat="1" ht="24.95" customHeight="1">
      <c r="B47" s="31"/>
      <c r="C47" s="20" t="s">
        <v>110</v>
      </c>
      <c r="D47" s="32"/>
      <c r="E47" s="32"/>
      <c r="F47" s="32"/>
      <c r="G47" s="32"/>
      <c r="H47" s="32"/>
      <c r="I47" s="109"/>
      <c r="J47" s="32"/>
      <c r="K47" s="32"/>
      <c r="L47" s="35"/>
    </row>
    <row r="48" spans="2:12" s="1" customFormat="1" ht="6.95" customHeight="1">
      <c r="B48" s="31"/>
      <c r="C48" s="32"/>
      <c r="D48" s="32"/>
      <c r="E48" s="32"/>
      <c r="F48" s="32"/>
      <c r="G48" s="32"/>
      <c r="H48" s="32"/>
      <c r="I48" s="109"/>
      <c r="J48" s="32"/>
      <c r="K48" s="32"/>
      <c r="L48" s="35"/>
    </row>
    <row r="49" spans="2:47" s="1" customFormat="1" ht="12" customHeight="1">
      <c r="B49" s="31"/>
      <c r="C49" s="26" t="s">
        <v>16</v>
      </c>
      <c r="D49" s="32"/>
      <c r="E49" s="32"/>
      <c r="F49" s="32"/>
      <c r="G49" s="32"/>
      <c r="H49" s="32"/>
      <c r="I49" s="109"/>
      <c r="J49" s="32"/>
      <c r="K49" s="32"/>
      <c r="L49" s="35"/>
    </row>
    <row r="50" spans="2:47" s="1" customFormat="1" ht="16.5" customHeight="1">
      <c r="B50" s="31"/>
      <c r="C50" s="32"/>
      <c r="D50" s="32"/>
      <c r="E50" s="334" t="str">
        <f>E7</f>
        <v>GENERÁLNÍ OPRAVA E1 - rozdělení</v>
      </c>
      <c r="F50" s="335"/>
      <c r="G50" s="335"/>
      <c r="H50" s="335"/>
      <c r="I50" s="109"/>
      <c r="J50" s="32"/>
      <c r="K50" s="32"/>
      <c r="L50" s="35"/>
    </row>
    <row r="51" spans="2:47" ht="12" customHeight="1">
      <c r="B51" s="18"/>
      <c r="C51" s="26" t="s">
        <v>106</v>
      </c>
      <c r="D51" s="19"/>
      <c r="E51" s="19"/>
      <c r="F51" s="19"/>
      <c r="G51" s="19"/>
      <c r="H51" s="19"/>
      <c r="J51" s="19"/>
      <c r="K51" s="19"/>
      <c r="L51" s="17"/>
    </row>
    <row r="52" spans="2:47" s="1" customFormat="1" ht="16.5" customHeight="1">
      <c r="B52" s="31"/>
      <c r="C52" s="32"/>
      <c r="D52" s="32"/>
      <c r="E52" s="334" t="s">
        <v>107</v>
      </c>
      <c r="F52" s="302"/>
      <c r="G52" s="302"/>
      <c r="H52" s="302"/>
      <c r="I52" s="109"/>
      <c r="J52" s="32"/>
      <c r="K52" s="32"/>
      <c r="L52" s="35"/>
    </row>
    <row r="53" spans="2:47" s="1" customFormat="1" ht="12" customHeight="1">
      <c r="B53" s="31"/>
      <c r="C53" s="26" t="s">
        <v>108</v>
      </c>
      <c r="D53" s="32"/>
      <c r="E53" s="32"/>
      <c r="F53" s="32"/>
      <c r="G53" s="32"/>
      <c r="H53" s="32"/>
      <c r="I53" s="109"/>
      <c r="J53" s="32"/>
      <c r="K53" s="32"/>
      <c r="L53" s="35"/>
    </row>
    <row r="54" spans="2:47" s="1" customFormat="1" ht="16.5" customHeight="1">
      <c r="B54" s="31"/>
      <c r="C54" s="32"/>
      <c r="D54" s="32"/>
      <c r="E54" s="303" t="str">
        <f>E11</f>
        <v>01i - Bourací práce - investiční náklady</v>
      </c>
      <c r="F54" s="302"/>
      <c r="G54" s="302"/>
      <c r="H54" s="302"/>
      <c r="I54" s="109"/>
      <c r="J54" s="32"/>
      <c r="K54" s="32"/>
      <c r="L54" s="35"/>
    </row>
    <row r="55" spans="2:47" s="1" customFormat="1" ht="6.95" customHeight="1">
      <c r="B55" s="31"/>
      <c r="C55" s="32"/>
      <c r="D55" s="32"/>
      <c r="E55" s="32"/>
      <c r="F55" s="32"/>
      <c r="G55" s="32"/>
      <c r="H55" s="32"/>
      <c r="I55" s="109"/>
      <c r="J55" s="32"/>
      <c r="K55" s="32"/>
      <c r="L55" s="35"/>
    </row>
    <row r="56" spans="2:47" s="1" customFormat="1" ht="12" customHeight="1">
      <c r="B56" s="31"/>
      <c r="C56" s="26" t="s">
        <v>21</v>
      </c>
      <c r="D56" s="32"/>
      <c r="E56" s="32"/>
      <c r="F56" s="24" t="str">
        <f>F14</f>
        <v>Liberec</v>
      </c>
      <c r="G56" s="32"/>
      <c r="H56" s="32"/>
      <c r="I56" s="110" t="s">
        <v>23</v>
      </c>
      <c r="J56" s="52" t="str">
        <f>IF(J14="","",J14)</f>
        <v>27. 2. 2019</v>
      </c>
      <c r="K56" s="32"/>
      <c r="L56" s="35"/>
    </row>
    <row r="57" spans="2:47" s="1" customFormat="1" ht="6.95" customHeight="1">
      <c r="B57" s="31"/>
      <c r="C57" s="32"/>
      <c r="D57" s="32"/>
      <c r="E57" s="32"/>
      <c r="F57" s="32"/>
      <c r="G57" s="32"/>
      <c r="H57" s="32"/>
      <c r="I57" s="109"/>
      <c r="J57" s="32"/>
      <c r="K57" s="32"/>
      <c r="L57" s="35"/>
    </row>
    <row r="58" spans="2:47" s="1" customFormat="1" ht="13.7" customHeight="1">
      <c r="B58" s="31"/>
      <c r="C58" s="26" t="s">
        <v>25</v>
      </c>
      <c r="D58" s="32"/>
      <c r="E58" s="32"/>
      <c r="F58" s="24" t="str">
        <f>E17</f>
        <v xml:space="preserve"> </v>
      </c>
      <c r="G58" s="32"/>
      <c r="H58" s="32"/>
      <c r="I58" s="110" t="s">
        <v>31</v>
      </c>
      <c r="J58" s="29" t="str">
        <f>E23</f>
        <v xml:space="preserve"> </v>
      </c>
      <c r="K58" s="32"/>
      <c r="L58" s="35"/>
    </row>
    <row r="59" spans="2:47" s="1" customFormat="1" ht="13.7" customHeight="1">
      <c r="B59" s="31"/>
      <c r="C59" s="26" t="s">
        <v>29</v>
      </c>
      <c r="D59" s="32"/>
      <c r="E59" s="32"/>
      <c r="F59" s="24" t="str">
        <f>IF(E20="","",E20)</f>
        <v>Vyplň údaj</v>
      </c>
      <c r="G59" s="32"/>
      <c r="H59" s="32"/>
      <c r="I59" s="110" t="s">
        <v>33</v>
      </c>
      <c r="J59" s="29" t="str">
        <f>E26</f>
        <v>Propos Liberec s.r.o.</v>
      </c>
      <c r="K59" s="32"/>
      <c r="L59" s="35"/>
    </row>
    <row r="60" spans="2:47" s="1" customFormat="1" ht="10.35" customHeight="1">
      <c r="B60" s="31"/>
      <c r="C60" s="32"/>
      <c r="D60" s="32"/>
      <c r="E60" s="32"/>
      <c r="F60" s="32"/>
      <c r="G60" s="32"/>
      <c r="H60" s="32"/>
      <c r="I60" s="109"/>
      <c r="J60" s="32"/>
      <c r="K60" s="32"/>
      <c r="L60" s="35"/>
    </row>
    <row r="61" spans="2:47" s="1" customFormat="1" ht="29.25" customHeight="1">
      <c r="B61" s="31"/>
      <c r="C61" s="135" t="s">
        <v>111</v>
      </c>
      <c r="D61" s="136"/>
      <c r="E61" s="136"/>
      <c r="F61" s="136"/>
      <c r="G61" s="136"/>
      <c r="H61" s="136"/>
      <c r="I61" s="137"/>
      <c r="J61" s="138" t="s">
        <v>112</v>
      </c>
      <c r="K61" s="136"/>
      <c r="L61" s="35"/>
    </row>
    <row r="62" spans="2:47" s="1" customFormat="1" ht="10.35" customHeight="1">
      <c r="B62" s="31"/>
      <c r="C62" s="32"/>
      <c r="D62" s="32"/>
      <c r="E62" s="32"/>
      <c r="F62" s="32"/>
      <c r="G62" s="32"/>
      <c r="H62" s="32"/>
      <c r="I62" s="109"/>
      <c r="J62" s="32"/>
      <c r="K62" s="32"/>
      <c r="L62" s="35"/>
    </row>
    <row r="63" spans="2:47" s="1" customFormat="1" ht="22.9" customHeight="1">
      <c r="B63" s="31"/>
      <c r="C63" s="139" t="s">
        <v>69</v>
      </c>
      <c r="D63" s="32"/>
      <c r="E63" s="32"/>
      <c r="F63" s="32"/>
      <c r="G63" s="32"/>
      <c r="H63" s="32"/>
      <c r="I63" s="109"/>
      <c r="J63" s="70">
        <f>J89</f>
        <v>0</v>
      </c>
      <c r="K63" s="32"/>
      <c r="L63" s="35"/>
      <c r="AU63" s="14" t="s">
        <v>113</v>
      </c>
    </row>
    <row r="64" spans="2:47" s="8" customFormat="1" ht="24.95" customHeight="1">
      <c r="B64" s="140"/>
      <c r="C64" s="141"/>
      <c r="D64" s="142" t="s">
        <v>114</v>
      </c>
      <c r="E64" s="143"/>
      <c r="F64" s="143"/>
      <c r="G64" s="143"/>
      <c r="H64" s="143"/>
      <c r="I64" s="144"/>
      <c r="J64" s="145">
        <f>J90</f>
        <v>0</v>
      </c>
      <c r="K64" s="141"/>
      <c r="L64" s="146"/>
    </row>
    <row r="65" spans="2:12" s="9" customFormat="1" ht="19.899999999999999" customHeight="1">
      <c r="B65" s="147"/>
      <c r="C65" s="91"/>
      <c r="D65" s="148" t="s">
        <v>115</v>
      </c>
      <c r="E65" s="149"/>
      <c r="F65" s="149"/>
      <c r="G65" s="149"/>
      <c r="H65" s="149"/>
      <c r="I65" s="150"/>
      <c r="J65" s="151">
        <f>J91</f>
        <v>0</v>
      </c>
      <c r="K65" s="91"/>
      <c r="L65" s="152"/>
    </row>
    <row r="66" spans="2:12" s="9" customFormat="1" ht="19.899999999999999" customHeight="1">
      <c r="B66" s="147"/>
      <c r="C66" s="91"/>
      <c r="D66" s="148" t="s">
        <v>116</v>
      </c>
      <c r="E66" s="149"/>
      <c r="F66" s="149"/>
      <c r="G66" s="149"/>
      <c r="H66" s="149"/>
      <c r="I66" s="150"/>
      <c r="J66" s="151">
        <f>J96</f>
        <v>0</v>
      </c>
      <c r="K66" s="91"/>
      <c r="L66" s="152"/>
    </row>
    <row r="67" spans="2:12" s="9" customFormat="1" ht="19.899999999999999" customHeight="1">
      <c r="B67" s="147"/>
      <c r="C67" s="91"/>
      <c r="D67" s="148" t="s">
        <v>117</v>
      </c>
      <c r="E67" s="149"/>
      <c r="F67" s="149"/>
      <c r="G67" s="149"/>
      <c r="H67" s="149"/>
      <c r="I67" s="150"/>
      <c r="J67" s="151">
        <f>J113</f>
        <v>0</v>
      </c>
      <c r="K67" s="91"/>
      <c r="L67" s="152"/>
    </row>
    <row r="68" spans="2:12" s="1" customFormat="1" ht="21.75" customHeight="1">
      <c r="B68" s="31"/>
      <c r="C68" s="32"/>
      <c r="D68" s="32"/>
      <c r="E68" s="32"/>
      <c r="F68" s="32"/>
      <c r="G68" s="32"/>
      <c r="H68" s="32"/>
      <c r="I68" s="109"/>
      <c r="J68" s="32"/>
      <c r="K68" s="32"/>
      <c r="L68" s="35"/>
    </row>
    <row r="69" spans="2:12" s="1" customFormat="1" ht="6.95" customHeight="1">
      <c r="B69" s="43"/>
      <c r="C69" s="44"/>
      <c r="D69" s="44"/>
      <c r="E69" s="44"/>
      <c r="F69" s="44"/>
      <c r="G69" s="44"/>
      <c r="H69" s="44"/>
      <c r="I69" s="131"/>
      <c r="J69" s="44"/>
      <c r="K69" s="44"/>
      <c r="L69" s="35"/>
    </row>
    <row r="73" spans="2:12" s="1" customFormat="1" ht="6.95" customHeight="1">
      <c r="B73" s="45"/>
      <c r="C73" s="46"/>
      <c r="D73" s="46"/>
      <c r="E73" s="46"/>
      <c r="F73" s="46"/>
      <c r="G73" s="46"/>
      <c r="H73" s="46"/>
      <c r="I73" s="134"/>
      <c r="J73" s="46"/>
      <c r="K73" s="46"/>
      <c r="L73" s="35"/>
    </row>
    <row r="74" spans="2:12" s="1" customFormat="1" ht="24.95" customHeight="1">
      <c r="B74" s="31"/>
      <c r="C74" s="20" t="s">
        <v>118</v>
      </c>
      <c r="D74" s="32"/>
      <c r="E74" s="32"/>
      <c r="F74" s="32"/>
      <c r="G74" s="32"/>
      <c r="H74" s="32"/>
      <c r="I74" s="109"/>
      <c r="J74" s="32"/>
      <c r="K74" s="32"/>
      <c r="L74" s="35"/>
    </row>
    <row r="75" spans="2:12" s="1" customFormat="1" ht="6.95" customHeight="1">
      <c r="B75" s="31"/>
      <c r="C75" s="32"/>
      <c r="D75" s="32"/>
      <c r="E75" s="32"/>
      <c r="F75" s="32"/>
      <c r="G75" s="32"/>
      <c r="H75" s="32"/>
      <c r="I75" s="109"/>
      <c r="J75" s="32"/>
      <c r="K75" s="32"/>
      <c r="L75" s="35"/>
    </row>
    <row r="76" spans="2:12" s="1" customFormat="1" ht="12" customHeight="1">
      <c r="B76" s="31"/>
      <c r="C76" s="26" t="s">
        <v>16</v>
      </c>
      <c r="D76" s="32"/>
      <c r="E76" s="32"/>
      <c r="F76" s="32"/>
      <c r="G76" s="32"/>
      <c r="H76" s="32"/>
      <c r="I76" s="109"/>
      <c r="J76" s="32"/>
      <c r="K76" s="32"/>
      <c r="L76" s="35"/>
    </row>
    <row r="77" spans="2:12" s="1" customFormat="1" ht="16.5" customHeight="1">
      <c r="B77" s="31"/>
      <c r="C77" s="32"/>
      <c r="D77" s="32"/>
      <c r="E77" s="334" t="str">
        <f>E7</f>
        <v>GENERÁLNÍ OPRAVA E1 - rozdělení</v>
      </c>
      <c r="F77" s="335"/>
      <c r="G77" s="335"/>
      <c r="H77" s="335"/>
      <c r="I77" s="109"/>
      <c r="J77" s="32"/>
      <c r="K77" s="32"/>
      <c r="L77" s="35"/>
    </row>
    <row r="78" spans="2:12" ht="12" customHeight="1">
      <c r="B78" s="18"/>
      <c r="C78" s="26" t="s">
        <v>106</v>
      </c>
      <c r="D78" s="19"/>
      <c r="E78" s="19"/>
      <c r="F78" s="19"/>
      <c r="G78" s="19"/>
      <c r="H78" s="19"/>
      <c r="J78" s="19"/>
      <c r="K78" s="19"/>
      <c r="L78" s="17"/>
    </row>
    <row r="79" spans="2:12" s="1" customFormat="1" ht="16.5" customHeight="1">
      <c r="B79" s="31"/>
      <c r="C79" s="32"/>
      <c r="D79" s="32"/>
      <c r="E79" s="334" t="s">
        <v>107</v>
      </c>
      <c r="F79" s="302"/>
      <c r="G79" s="302"/>
      <c r="H79" s="302"/>
      <c r="I79" s="109"/>
      <c r="J79" s="32"/>
      <c r="K79" s="32"/>
      <c r="L79" s="35"/>
    </row>
    <row r="80" spans="2:12" s="1" customFormat="1" ht="12" customHeight="1">
      <c r="B80" s="31"/>
      <c r="C80" s="26" t="s">
        <v>108</v>
      </c>
      <c r="D80" s="32"/>
      <c r="E80" s="32"/>
      <c r="F80" s="32"/>
      <c r="G80" s="32"/>
      <c r="H80" s="32"/>
      <c r="I80" s="109"/>
      <c r="J80" s="32"/>
      <c r="K80" s="32"/>
      <c r="L80" s="35"/>
    </row>
    <row r="81" spans="2:65" s="1" customFormat="1" ht="16.5" customHeight="1">
      <c r="B81" s="31"/>
      <c r="C81" s="32"/>
      <c r="D81" s="32"/>
      <c r="E81" s="303" t="str">
        <f>E11</f>
        <v>01i - Bourací práce - investiční náklady</v>
      </c>
      <c r="F81" s="302"/>
      <c r="G81" s="302"/>
      <c r="H81" s="302"/>
      <c r="I81" s="109"/>
      <c r="J81" s="32"/>
      <c r="K81" s="32"/>
      <c r="L81" s="35"/>
    </row>
    <row r="82" spans="2:65" s="1" customFormat="1" ht="6.95" customHeight="1">
      <c r="B82" s="31"/>
      <c r="C82" s="32"/>
      <c r="D82" s="32"/>
      <c r="E82" s="32"/>
      <c r="F82" s="32"/>
      <c r="G82" s="32"/>
      <c r="H82" s="32"/>
      <c r="I82" s="109"/>
      <c r="J82" s="32"/>
      <c r="K82" s="32"/>
      <c r="L82" s="35"/>
    </row>
    <row r="83" spans="2:65" s="1" customFormat="1" ht="12" customHeight="1">
      <c r="B83" s="31"/>
      <c r="C83" s="26" t="s">
        <v>21</v>
      </c>
      <c r="D83" s="32"/>
      <c r="E83" s="32"/>
      <c r="F83" s="24" t="str">
        <f>F14</f>
        <v>Liberec</v>
      </c>
      <c r="G83" s="32"/>
      <c r="H83" s="32"/>
      <c r="I83" s="110" t="s">
        <v>23</v>
      </c>
      <c r="J83" s="52" t="str">
        <f>IF(J14="","",J14)</f>
        <v>27. 2. 2019</v>
      </c>
      <c r="K83" s="32"/>
      <c r="L83" s="35"/>
    </row>
    <row r="84" spans="2:65" s="1" customFormat="1" ht="6.95" customHeight="1">
      <c r="B84" s="31"/>
      <c r="C84" s="32"/>
      <c r="D84" s="32"/>
      <c r="E84" s="32"/>
      <c r="F84" s="32"/>
      <c r="G84" s="32"/>
      <c r="H84" s="32"/>
      <c r="I84" s="109"/>
      <c r="J84" s="32"/>
      <c r="K84" s="32"/>
      <c r="L84" s="35"/>
    </row>
    <row r="85" spans="2:65" s="1" customFormat="1" ht="13.7" customHeight="1">
      <c r="B85" s="31"/>
      <c r="C85" s="26" t="s">
        <v>25</v>
      </c>
      <c r="D85" s="32"/>
      <c r="E85" s="32"/>
      <c r="F85" s="24" t="str">
        <f>E17</f>
        <v xml:space="preserve"> </v>
      </c>
      <c r="G85" s="32"/>
      <c r="H85" s="32"/>
      <c r="I85" s="110" t="s">
        <v>31</v>
      </c>
      <c r="J85" s="29" t="str">
        <f>E23</f>
        <v xml:space="preserve"> </v>
      </c>
      <c r="K85" s="32"/>
      <c r="L85" s="35"/>
    </row>
    <row r="86" spans="2:65" s="1" customFormat="1" ht="13.7" customHeight="1">
      <c r="B86" s="31"/>
      <c r="C86" s="26" t="s">
        <v>29</v>
      </c>
      <c r="D86" s="32"/>
      <c r="E86" s="32"/>
      <c r="F86" s="24" t="str">
        <f>IF(E20="","",E20)</f>
        <v>Vyplň údaj</v>
      </c>
      <c r="G86" s="32"/>
      <c r="H86" s="32"/>
      <c r="I86" s="110" t="s">
        <v>33</v>
      </c>
      <c r="J86" s="29" t="str">
        <f>E26</f>
        <v>Propos Liberec s.r.o.</v>
      </c>
      <c r="K86" s="32"/>
      <c r="L86" s="35"/>
    </row>
    <row r="87" spans="2:65" s="1" customFormat="1" ht="10.35" customHeight="1">
      <c r="B87" s="31"/>
      <c r="C87" s="32"/>
      <c r="D87" s="32"/>
      <c r="E87" s="32"/>
      <c r="F87" s="32"/>
      <c r="G87" s="32"/>
      <c r="H87" s="32"/>
      <c r="I87" s="109"/>
      <c r="J87" s="32"/>
      <c r="K87" s="32"/>
      <c r="L87" s="35"/>
    </row>
    <row r="88" spans="2:65" s="10" customFormat="1" ht="29.25" customHeight="1">
      <c r="B88" s="153"/>
      <c r="C88" s="154" t="s">
        <v>119</v>
      </c>
      <c r="D88" s="155" t="s">
        <v>56</v>
      </c>
      <c r="E88" s="155" t="s">
        <v>52</v>
      </c>
      <c r="F88" s="155" t="s">
        <v>53</v>
      </c>
      <c r="G88" s="155" t="s">
        <v>120</v>
      </c>
      <c r="H88" s="155" t="s">
        <v>121</v>
      </c>
      <c r="I88" s="156" t="s">
        <v>122</v>
      </c>
      <c r="J88" s="155" t="s">
        <v>112</v>
      </c>
      <c r="K88" s="157" t="s">
        <v>123</v>
      </c>
      <c r="L88" s="158"/>
      <c r="M88" s="61" t="s">
        <v>19</v>
      </c>
      <c r="N88" s="62" t="s">
        <v>41</v>
      </c>
      <c r="O88" s="62" t="s">
        <v>124</v>
      </c>
      <c r="P88" s="62" t="s">
        <v>125</v>
      </c>
      <c r="Q88" s="62" t="s">
        <v>126</v>
      </c>
      <c r="R88" s="62" t="s">
        <v>127</v>
      </c>
      <c r="S88" s="62" t="s">
        <v>128</v>
      </c>
      <c r="T88" s="63" t="s">
        <v>129</v>
      </c>
    </row>
    <row r="89" spans="2:65" s="1" customFormat="1" ht="22.9" customHeight="1">
      <c r="B89" s="31"/>
      <c r="C89" s="68" t="s">
        <v>130</v>
      </c>
      <c r="D89" s="32"/>
      <c r="E89" s="32"/>
      <c r="F89" s="32"/>
      <c r="G89" s="32"/>
      <c r="H89" s="32"/>
      <c r="I89" s="109"/>
      <c r="J89" s="159">
        <f>BK89</f>
        <v>0</v>
      </c>
      <c r="K89" s="32"/>
      <c r="L89" s="35"/>
      <c r="M89" s="64"/>
      <c r="N89" s="65"/>
      <c r="O89" s="65"/>
      <c r="P89" s="160">
        <f>P90</f>
        <v>0</v>
      </c>
      <c r="Q89" s="65"/>
      <c r="R89" s="160">
        <f>R90</f>
        <v>4.4069999999999995E-3</v>
      </c>
      <c r="S89" s="65"/>
      <c r="T89" s="161">
        <f>T90</f>
        <v>20.456309999999998</v>
      </c>
      <c r="AT89" s="14" t="s">
        <v>70</v>
      </c>
      <c r="AU89" s="14" t="s">
        <v>113</v>
      </c>
      <c r="BK89" s="162">
        <f>BK90</f>
        <v>0</v>
      </c>
    </row>
    <row r="90" spans="2:65" s="11" customFormat="1" ht="25.9" customHeight="1">
      <c r="B90" s="163"/>
      <c r="C90" s="164"/>
      <c r="D90" s="165" t="s">
        <v>70</v>
      </c>
      <c r="E90" s="166" t="s">
        <v>131</v>
      </c>
      <c r="F90" s="166" t="s">
        <v>132</v>
      </c>
      <c r="G90" s="164"/>
      <c r="H90" s="164"/>
      <c r="I90" s="167"/>
      <c r="J90" s="168">
        <f>BK90</f>
        <v>0</v>
      </c>
      <c r="K90" s="164"/>
      <c r="L90" s="169"/>
      <c r="M90" s="170"/>
      <c r="N90" s="171"/>
      <c r="O90" s="171"/>
      <c r="P90" s="172">
        <f>P91+P96+P113</f>
        <v>0</v>
      </c>
      <c r="Q90" s="171"/>
      <c r="R90" s="172">
        <f>R91+R96+R113</f>
        <v>4.4069999999999995E-3</v>
      </c>
      <c r="S90" s="171"/>
      <c r="T90" s="173">
        <f>T91+T96+T113</f>
        <v>20.456309999999998</v>
      </c>
      <c r="AR90" s="174" t="s">
        <v>78</v>
      </c>
      <c r="AT90" s="175" t="s">
        <v>70</v>
      </c>
      <c r="AU90" s="175" t="s">
        <v>71</v>
      </c>
      <c r="AY90" s="174" t="s">
        <v>133</v>
      </c>
      <c r="BK90" s="176">
        <f>BK91+BK96+BK113</f>
        <v>0</v>
      </c>
    </row>
    <row r="91" spans="2:65" s="11" customFormat="1" ht="22.9" customHeight="1">
      <c r="B91" s="163"/>
      <c r="C91" s="164"/>
      <c r="D91" s="165" t="s">
        <v>70</v>
      </c>
      <c r="E91" s="177" t="s">
        <v>78</v>
      </c>
      <c r="F91" s="177" t="s">
        <v>134</v>
      </c>
      <c r="G91" s="164"/>
      <c r="H91" s="164"/>
      <c r="I91" s="167"/>
      <c r="J91" s="178">
        <f>BK91</f>
        <v>0</v>
      </c>
      <c r="K91" s="164"/>
      <c r="L91" s="169"/>
      <c r="M91" s="170"/>
      <c r="N91" s="171"/>
      <c r="O91" s="171"/>
      <c r="P91" s="172">
        <f>SUM(P92:P95)</f>
        <v>0</v>
      </c>
      <c r="Q91" s="171"/>
      <c r="R91" s="172">
        <f>SUM(R92:R95)</f>
        <v>0</v>
      </c>
      <c r="S91" s="171"/>
      <c r="T91" s="173">
        <f>SUM(T92:T95)</f>
        <v>0</v>
      </c>
      <c r="AR91" s="174" t="s">
        <v>78</v>
      </c>
      <c r="AT91" s="175" t="s">
        <v>70</v>
      </c>
      <c r="AU91" s="175" t="s">
        <v>78</v>
      </c>
      <c r="AY91" s="174" t="s">
        <v>133</v>
      </c>
      <c r="BK91" s="176">
        <f>SUM(BK92:BK95)</f>
        <v>0</v>
      </c>
    </row>
    <row r="92" spans="2:65" s="1" customFormat="1" ht="22.5" customHeight="1">
      <c r="B92" s="31"/>
      <c r="C92" s="179" t="s">
        <v>78</v>
      </c>
      <c r="D92" s="179" t="s">
        <v>135</v>
      </c>
      <c r="E92" s="180" t="s">
        <v>136</v>
      </c>
      <c r="F92" s="181" t="s">
        <v>137</v>
      </c>
      <c r="G92" s="182" t="s">
        <v>138</v>
      </c>
      <c r="H92" s="183">
        <v>1.42</v>
      </c>
      <c r="I92" s="184"/>
      <c r="J92" s="185">
        <f>ROUND(I92*H92,2)</f>
        <v>0</v>
      </c>
      <c r="K92" s="181" t="s">
        <v>139</v>
      </c>
      <c r="L92" s="35"/>
      <c r="M92" s="186" t="s">
        <v>19</v>
      </c>
      <c r="N92" s="187" t="s">
        <v>42</v>
      </c>
      <c r="O92" s="57"/>
      <c r="P92" s="188">
        <f>O92*H92</f>
        <v>0</v>
      </c>
      <c r="Q92" s="188">
        <v>0</v>
      </c>
      <c r="R92" s="188">
        <f>Q92*H92</f>
        <v>0</v>
      </c>
      <c r="S92" s="188">
        <v>0</v>
      </c>
      <c r="T92" s="189">
        <f>S92*H92</f>
        <v>0</v>
      </c>
      <c r="AR92" s="14" t="s">
        <v>140</v>
      </c>
      <c r="AT92" s="14" t="s">
        <v>135</v>
      </c>
      <c r="AU92" s="14" t="s">
        <v>80</v>
      </c>
      <c r="AY92" s="14" t="s">
        <v>133</v>
      </c>
      <c r="BE92" s="190">
        <f>IF(N92="základní",J92,0)</f>
        <v>0</v>
      </c>
      <c r="BF92" s="190">
        <f>IF(N92="snížená",J92,0)</f>
        <v>0</v>
      </c>
      <c r="BG92" s="190">
        <f>IF(N92="zákl. přenesená",J92,0)</f>
        <v>0</v>
      </c>
      <c r="BH92" s="190">
        <f>IF(N92="sníž. přenesená",J92,0)</f>
        <v>0</v>
      </c>
      <c r="BI92" s="190">
        <f>IF(N92="nulová",J92,0)</f>
        <v>0</v>
      </c>
      <c r="BJ92" s="14" t="s">
        <v>78</v>
      </c>
      <c r="BK92" s="190">
        <f>ROUND(I92*H92,2)</f>
        <v>0</v>
      </c>
      <c r="BL92" s="14" t="s">
        <v>140</v>
      </c>
      <c r="BM92" s="14" t="s">
        <v>141</v>
      </c>
    </row>
    <row r="93" spans="2:65" s="1" customFormat="1" ht="22.5" customHeight="1">
      <c r="B93" s="31"/>
      <c r="C93" s="179" t="s">
        <v>80</v>
      </c>
      <c r="D93" s="179" t="s">
        <v>135</v>
      </c>
      <c r="E93" s="180" t="s">
        <v>142</v>
      </c>
      <c r="F93" s="181" t="s">
        <v>143</v>
      </c>
      <c r="G93" s="182" t="s">
        <v>138</v>
      </c>
      <c r="H93" s="183">
        <v>0.44800000000000001</v>
      </c>
      <c r="I93" s="184"/>
      <c r="J93" s="185">
        <f>ROUND(I93*H93,2)</f>
        <v>0</v>
      </c>
      <c r="K93" s="181" t="s">
        <v>139</v>
      </c>
      <c r="L93" s="35"/>
      <c r="M93" s="186" t="s">
        <v>19</v>
      </c>
      <c r="N93" s="187" t="s">
        <v>42</v>
      </c>
      <c r="O93" s="57"/>
      <c r="P93" s="188">
        <f>O93*H93</f>
        <v>0</v>
      </c>
      <c r="Q93" s="188">
        <v>0</v>
      </c>
      <c r="R93" s="188">
        <f>Q93*H93</f>
        <v>0</v>
      </c>
      <c r="S93" s="188">
        <v>0</v>
      </c>
      <c r="T93" s="189">
        <f>S93*H93</f>
        <v>0</v>
      </c>
      <c r="AR93" s="14" t="s">
        <v>140</v>
      </c>
      <c r="AT93" s="14" t="s">
        <v>135</v>
      </c>
      <c r="AU93" s="14" t="s">
        <v>80</v>
      </c>
      <c r="AY93" s="14" t="s">
        <v>133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14" t="s">
        <v>78</v>
      </c>
      <c r="BK93" s="190">
        <f>ROUND(I93*H93,2)</f>
        <v>0</v>
      </c>
      <c r="BL93" s="14" t="s">
        <v>140</v>
      </c>
      <c r="BM93" s="14" t="s">
        <v>144</v>
      </c>
    </row>
    <row r="94" spans="2:65" s="1" customFormat="1" ht="16.5" customHeight="1">
      <c r="B94" s="31"/>
      <c r="C94" s="179" t="s">
        <v>145</v>
      </c>
      <c r="D94" s="179" t="s">
        <v>135</v>
      </c>
      <c r="E94" s="180" t="s">
        <v>146</v>
      </c>
      <c r="F94" s="181" t="s">
        <v>147</v>
      </c>
      <c r="G94" s="182" t="s">
        <v>138</v>
      </c>
      <c r="H94" s="183">
        <v>0.44800000000000001</v>
      </c>
      <c r="I94" s="184"/>
      <c r="J94" s="185">
        <f>ROUND(I94*H94,2)</f>
        <v>0</v>
      </c>
      <c r="K94" s="181" t="s">
        <v>139</v>
      </c>
      <c r="L94" s="35"/>
      <c r="M94" s="186" t="s">
        <v>19</v>
      </c>
      <c r="N94" s="187" t="s">
        <v>42</v>
      </c>
      <c r="O94" s="57"/>
      <c r="P94" s="188">
        <f>O94*H94</f>
        <v>0</v>
      </c>
      <c r="Q94" s="188">
        <v>0</v>
      </c>
      <c r="R94" s="188">
        <f>Q94*H94</f>
        <v>0</v>
      </c>
      <c r="S94" s="188">
        <v>0</v>
      </c>
      <c r="T94" s="189">
        <f>S94*H94</f>
        <v>0</v>
      </c>
      <c r="AR94" s="14" t="s">
        <v>140</v>
      </c>
      <c r="AT94" s="14" t="s">
        <v>135</v>
      </c>
      <c r="AU94" s="14" t="s">
        <v>80</v>
      </c>
      <c r="AY94" s="14" t="s">
        <v>133</v>
      </c>
      <c r="BE94" s="190">
        <f>IF(N94="základní",J94,0)</f>
        <v>0</v>
      </c>
      <c r="BF94" s="190">
        <f>IF(N94="snížená",J94,0)</f>
        <v>0</v>
      </c>
      <c r="BG94" s="190">
        <f>IF(N94="zákl. přenesená",J94,0)</f>
        <v>0</v>
      </c>
      <c r="BH94" s="190">
        <f>IF(N94="sníž. přenesená",J94,0)</f>
        <v>0</v>
      </c>
      <c r="BI94" s="190">
        <f>IF(N94="nulová",J94,0)</f>
        <v>0</v>
      </c>
      <c r="BJ94" s="14" t="s">
        <v>78</v>
      </c>
      <c r="BK94" s="190">
        <f>ROUND(I94*H94,2)</f>
        <v>0</v>
      </c>
      <c r="BL94" s="14" t="s">
        <v>140</v>
      </c>
      <c r="BM94" s="14" t="s">
        <v>148</v>
      </c>
    </row>
    <row r="95" spans="2:65" s="1" customFormat="1" ht="22.5" customHeight="1">
      <c r="B95" s="31"/>
      <c r="C95" s="179" t="s">
        <v>140</v>
      </c>
      <c r="D95" s="179" t="s">
        <v>135</v>
      </c>
      <c r="E95" s="180" t="s">
        <v>149</v>
      </c>
      <c r="F95" s="181" t="s">
        <v>150</v>
      </c>
      <c r="G95" s="182" t="s">
        <v>138</v>
      </c>
      <c r="H95" s="183">
        <v>0.97199999999999998</v>
      </c>
      <c r="I95" s="184"/>
      <c r="J95" s="185">
        <f>ROUND(I95*H95,2)</f>
        <v>0</v>
      </c>
      <c r="K95" s="181" t="s">
        <v>139</v>
      </c>
      <c r="L95" s="35"/>
      <c r="M95" s="186" t="s">
        <v>19</v>
      </c>
      <c r="N95" s="187" t="s">
        <v>42</v>
      </c>
      <c r="O95" s="57"/>
      <c r="P95" s="188">
        <f>O95*H95</f>
        <v>0</v>
      </c>
      <c r="Q95" s="188">
        <v>0</v>
      </c>
      <c r="R95" s="188">
        <f>Q95*H95</f>
        <v>0</v>
      </c>
      <c r="S95" s="188">
        <v>0</v>
      </c>
      <c r="T95" s="189">
        <f>S95*H95</f>
        <v>0</v>
      </c>
      <c r="AR95" s="14" t="s">
        <v>140</v>
      </c>
      <c r="AT95" s="14" t="s">
        <v>135</v>
      </c>
      <c r="AU95" s="14" t="s">
        <v>80</v>
      </c>
      <c r="AY95" s="14" t="s">
        <v>133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4" t="s">
        <v>78</v>
      </c>
      <c r="BK95" s="190">
        <f>ROUND(I95*H95,2)</f>
        <v>0</v>
      </c>
      <c r="BL95" s="14" t="s">
        <v>140</v>
      </c>
      <c r="BM95" s="14" t="s">
        <v>151</v>
      </c>
    </row>
    <row r="96" spans="2:65" s="11" customFormat="1" ht="22.9" customHeight="1">
      <c r="B96" s="163"/>
      <c r="C96" s="164"/>
      <c r="D96" s="165" t="s">
        <v>70</v>
      </c>
      <c r="E96" s="177" t="s">
        <v>152</v>
      </c>
      <c r="F96" s="177" t="s">
        <v>153</v>
      </c>
      <c r="G96" s="164"/>
      <c r="H96" s="164"/>
      <c r="I96" s="167"/>
      <c r="J96" s="178">
        <f>BK96</f>
        <v>0</v>
      </c>
      <c r="K96" s="164"/>
      <c r="L96" s="169"/>
      <c r="M96" s="170"/>
      <c r="N96" s="171"/>
      <c r="O96" s="171"/>
      <c r="P96" s="172">
        <f>SUM(P97:P112)</f>
        <v>0</v>
      </c>
      <c r="Q96" s="171"/>
      <c r="R96" s="172">
        <f>SUM(R97:R112)</f>
        <v>4.4069999999999995E-3</v>
      </c>
      <c r="S96" s="171"/>
      <c r="T96" s="173">
        <f>SUM(T97:T112)</f>
        <v>20.456309999999998</v>
      </c>
      <c r="AR96" s="174" t="s">
        <v>78</v>
      </c>
      <c r="AT96" s="175" t="s">
        <v>70</v>
      </c>
      <c r="AU96" s="175" t="s">
        <v>78</v>
      </c>
      <c r="AY96" s="174" t="s">
        <v>133</v>
      </c>
      <c r="BK96" s="176">
        <f>SUM(BK97:BK112)</f>
        <v>0</v>
      </c>
    </row>
    <row r="97" spans="2:65" s="1" customFormat="1" ht="16.5" customHeight="1">
      <c r="B97" s="31"/>
      <c r="C97" s="179" t="s">
        <v>154</v>
      </c>
      <c r="D97" s="179" t="s">
        <v>135</v>
      </c>
      <c r="E97" s="180" t="s">
        <v>155</v>
      </c>
      <c r="F97" s="181" t="s">
        <v>156</v>
      </c>
      <c r="G97" s="182" t="s">
        <v>138</v>
      </c>
      <c r="H97" s="183">
        <v>0.69299999999999995</v>
      </c>
      <c r="I97" s="184"/>
      <c r="J97" s="185">
        <f t="shared" ref="J97:J112" si="0">ROUND(I97*H97,2)</f>
        <v>0</v>
      </c>
      <c r="K97" s="181" t="s">
        <v>139</v>
      </c>
      <c r="L97" s="35"/>
      <c r="M97" s="186" t="s">
        <v>19</v>
      </c>
      <c r="N97" s="187" t="s">
        <v>42</v>
      </c>
      <c r="O97" s="57"/>
      <c r="P97" s="188">
        <f t="shared" ref="P97:P112" si="1">O97*H97</f>
        <v>0</v>
      </c>
      <c r="Q97" s="188">
        <v>0</v>
      </c>
      <c r="R97" s="188">
        <f t="shared" ref="R97:R112" si="2">Q97*H97</f>
        <v>0</v>
      </c>
      <c r="S97" s="188">
        <v>2.4</v>
      </c>
      <c r="T97" s="189">
        <f t="shared" ref="T97:T112" si="3">S97*H97</f>
        <v>1.6631999999999998</v>
      </c>
      <c r="AR97" s="14" t="s">
        <v>140</v>
      </c>
      <c r="AT97" s="14" t="s">
        <v>135</v>
      </c>
      <c r="AU97" s="14" t="s">
        <v>80</v>
      </c>
      <c r="AY97" s="14" t="s">
        <v>133</v>
      </c>
      <c r="BE97" s="190">
        <f t="shared" ref="BE97:BE112" si="4">IF(N97="základní",J97,0)</f>
        <v>0</v>
      </c>
      <c r="BF97" s="190">
        <f t="shared" ref="BF97:BF112" si="5">IF(N97="snížená",J97,0)</f>
        <v>0</v>
      </c>
      <c r="BG97" s="190">
        <f t="shared" ref="BG97:BG112" si="6">IF(N97="zákl. přenesená",J97,0)</f>
        <v>0</v>
      </c>
      <c r="BH97" s="190">
        <f t="shared" ref="BH97:BH112" si="7">IF(N97="sníž. přenesená",J97,0)</f>
        <v>0</v>
      </c>
      <c r="BI97" s="190">
        <f t="shared" ref="BI97:BI112" si="8">IF(N97="nulová",J97,0)</f>
        <v>0</v>
      </c>
      <c r="BJ97" s="14" t="s">
        <v>78</v>
      </c>
      <c r="BK97" s="190">
        <f t="shared" ref="BK97:BK112" si="9">ROUND(I97*H97,2)</f>
        <v>0</v>
      </c>
      <c r="BL97" s="14" t="s">
        <v>140</v>
      </c>
      <c r="BM97" s="14" t="s">
        <v>157</v>
      </c>
    </row>
    <row r="98" spans="2:65" s="1" customFormat="1" ht="22.5" customHeight="1">
      <c r="B98" s="31"/>
      <c r="C98" s="179" t="s">
        <v>158</v>
      </c>
      <c r="D98" s="179" t="s">
        <v>135</v>
      </c>
      <c r="E98" s="180" t="s">
        <v>159</v>
      </c>
      <c r="F98" s="181" t="s">
        <v>160</v>
      </c>
      <c r="G98" s="182" t="s">
        <v>161</v>
      </c>
      <c r="H98" s="183">
        <v>4</v>
      </c>
      <c r="I98" s="184"/>
      <c r="J98" s="185">
        <f t="shared" si="0"/>
        <v>0</v>
      </c>
      <c r="K98" s="181" t="s">
        <v>139</v>
      </c>
      <c r="L98" s="35"/>
      <c r="M98" s="186" t="s">
        <v>19</v>
      </c>
      <c r="N98" s="187" t="s">
        <v>42</v>
      </c>
      <c r="O98" s="57"/>
      <c r="P98" s="188">
        <f t="shared" si="1"/>
        <v>0</v>
      </c>
      <c r="Q98" s="188">
        <v>0</v>
      </c>
      <c r="R98" s="188">
        <f t="shared" si="2"/>
        <v>0</v>
      </c>
      <c r="S98" s="188">
        <v>0.20699999999999999</v>
      </c>
      <c r="T98" s="189">
        <f t="shared" si="3"/>
        <v>0.82799999999999996</v>
      </c>
      <c r="AR98" s="14" t="s">
        <v>140</v>
      </c>
      <c r="AT98" s="14" t="s">
        <v>135</v>
      </c>
      <c r="AU98" s="14" t="s">
        <v>80</v>
      </c>
      <c r="AY98" s="14" t="s">
        <v>133</v>
      </c>
      <c r="BE98" s="190">
        <f t="shared" si="4"/>
        <v>0</v>
      </c>
      <c r="BF98" s="190">
        <f t="shared" si="5"/>
        <v>0</v>
      </c>
      <c r="BG98" s="190">
        <f t="shared" si="6"/>
        <v>0</v>
      </c>
      <c r="BH98" s="190">
        <f t="shared" si="7"/>
        <v>0</v>
      </c>
      <c r="BI98" s="190">
        <f t="shared" si="8"/>
        <v>0</v>
      </c>
      <c r="BJ98" s="14" t="s">
        <v>78</v>
      </c>
      <c r="BK98" s="190">
        <f t="shared" si="9"/>
        <v>0</v>
      </c>
      <c r="BL98" s="14" t="s">
        <v>140</v>
      </c>
      <c r="BM98" s="14" t="s">
        <v>162</v>
      </c>
    </row>
    <row r="99" spans="2:65" s="1" customFormat="1" ht="22.5" customHeight="1">
      <c r="B99" s="31"/>
      <c r="C99" s="179" t="s">
        <v>163</v>
      </c>
      <c r="D99" s="179" t="s">
        <v>135</v>
      </c>
      <c r="E99" s="180" t="s">
        <v>164</v>
      </c>
      <c r="F99" s="181" t="s">
        <v>165</v>
      </c>
      <c r="G99" s="182" t="s">
        <v>138</v>
      </c>
      <c r="H99" s="183">
        <v>0.252</v>
      </c>
      <c r="I99" s="184"/>
      <c r="J99" s="185">
        <f t="shared" si="0"/>
        <v>0</v>
      </c>
      <c r="K99" s="181" t="s">
        <v>139</v>
      </c>
      <c r="L99" s="35"/>
      <c r="M99" s="186" t="s">
        <v>19</v>
      </c>
      <c r="N99" s="187" t="s">
        <v>42</v>
      </c>
      <c r="O99" s="57"/>
      <c r="P99" s="188">
        <f t="shared" si="1"/>
        <v>0</v>
      </c>
      <c r="Q99" s="188">
        <v>0</v>
      </c>
      <c r="R99" s="188">
        <f t="shared" si="2"/>
        <v>0</v>
      </c>
      <c r="S99" s="188">
        <v>1.8</v>
      </c>
      <c r="T99" s="189">
        <f t="shared" si="3"/>
        <v>0.4536</v>
      </c>
      <c r="AR99" s="14" t="s">
        <v>140</v>
      </c>
      <c r="AT99" s="14" t="s">
        <v>135</v>
      </c>
      <c r="AU99" s="14" t="s">
        <v>80</v>
      </c>
      <c r="AY99" s="14" t="s">
        <v>133</v>
      </c>
      <c r="BE99" s="190">
        <f t="shared" si="4"/>
        <v>0</v>
      </c>
      <c r="BF99" s="190">
        <f t="shared" si="5"/>
        <v>0</v>
      </c>
      <c r="BG99" s="190">
        <f t="shared" si="6"/>
        <v>0</v>
      </c>
      <c r="BH99" s="190">
        <f t="shared" si="7"/>
        <v>0</v>
      </c>
      <c r="BI99" s="190">
        <f t="shared" si="8"/>
        <v>0</v>
      </c>
      <c r="BJ99" s="14" t="s">
        <v>78</v>
      </c>
      <c r="BK99" s="190">
        <f t="shared" si="9"/>
        <v>0</v>
      </c>
      <c r="BL99" s="14" t="s">
        <v>140</v>
      </c>
      <c r="BM99" s="14" t="s">
        <v>166</v>
      </c>
    </row>
    <row r="100" spans="2:65" s="1" customFormat="1" ht="22.5" customHeight="1">
      <c r="B100" s="31"/>
      <c r="C100" s="179" t="s">
        <v>167</v>
      </c>
      <c r="D100" s="179" t="s">
        <v>135</v>
      </c>
      <c r="E100" s="180" t="s">
        <v>168</v>
      </c>
      <c r="F100" s="181" t="s">
        <v>169</v>
      </c>
      <c r="G100" s="182" t="s">
        <v>138</v>
      </c>
      <c r="H100" s="183">
        <v>2.907</v>
      </c>
      <c r="I100" s="184"/>
      <c r="J100" s="185">
        <f t="shared" si="0"/>
        <v>0</v>
      </c>
      <c r="K100" s="181" t="s">
        <v>139</v>
      </c>
      <c r="L100" s="35"/>
      <c r="M100" s="186" t="s">
        <v>19</v>
      </c>
      <c r="N100" s="187" t="s">
        <v>42</v>
      </c>
      <c r="O100" s="57"/>
      <c r="P100" s="188">
        <f t="shared" si="1"/>
        <v>0</v>
      </c>
      <c r="Q100" s="188">
        <v>0</v>
      </c>
      <c r="R100" s="188">
        <f t="shared" si="2"/>
        <v>0</v>
      </c>
      <c r="S100" s="188">
        <v>2.4</v>
      </c>
      <c r="T100" s="189">
        <f t="shared" si="3"/>
        <v>6.9767999999999999</v>
      </c>
      <c r="AR100" s="14" t="s">
        <v>140</v>
      </c>
      <c r="AT100" s="14" t="s">
        <v>135</v>
      </c>
      <c r="AU100" s="14" t="s">
        <v>80</v>
      </c>
      <c r="AY100" s="14" t="s">
        <v>133</v>
      </c>
      <c r="BE100" s="190">
        <f t="shared" si="4"/>
        <v>0</v>
      </c>
      <c r="BF100" s="190">
        <f t="shared" si="5"/>
        <v>0</v>
      </c>
      <c r="BG100" s="190">
        <f t="shared" si="6"/>
        <v>0</v>
      </c>
      <c r="BH100" s="190">
        <f t="shared" si="7"/>
        <v>0</v>
      </c>
      <c r="BI100" s="190">
        <f t="shared" si="8"/>
        <v>0</v>
      </c>
      <c r="BJ100" s="14" t="s">
        <v>78</v>
      </c>
      <c r="BK100" s="190">
        <f t="shared" si="9"/>
        <v>0</v>
      </c>
      <c r="BL100" s="14" t="s">
        <v>140</v>
      </c>
      <c r="BM100" s="14" t="s">
        <v>170</v>
      </c>
    </row>
    <row r="101" spans="2:65" s="1" customFormat="1" ht="22.5" customHeight="1">
      <c r="B101" s="31"/>
      <c r="C101" s="179" t="s">
        <v>152</v>
      </c>
      <c r="D101" s="179" t="s">
        <v>135</v>
      </c>
      <c r="E101" s="180" t="s">
        <v>171</v>
      </c>
      <c r="F101" s="181" t="s">
        <v>172</v>
      </c>
      <c r="G101" s="182" t="s">
        <v>138</v>
      </c>
      <c r="H101" s="183">
        <v>0.115</v>
      </c>
      <c r="I101" s="184"/>
      <c r="J101" s="185">
        <f t="shared" si="0"/>
        <v>0</v>
      </c>
      <c r="K101" s="181" t="s">
        <v>139</v>
      </c>
      <c r="L101" s="35"/>
      <c r="M101" s="186" t="s">
        <v>19</v>
      </c>
      <c r="N101" s="187" t="s">
        <v>42</v>
      </c>
      <c r="O101" s="57"/>
      <c r="P101" s="188">
        <f t="shared" si="1"/>
        <v>0</v>
      </c>
      <c r="Q101" s="188">
        <v>0</v>
      </c>
      <c r="R101" s="188">
        <f t="shared" si="2"/>
        <v>0</v>
      </c>
      <c r="S101" s="188">
        <v>1.8</v>
      </c>
      <c r="T101" s="189">
        <f t="shared" si="3"/>
        <v>0.20700000000000002</v>
      </c>
      <c r="AR101" s="14" t="s">
        <v>140</v>
      </c>
      <c r="AT101" s="14" t="s">
        <v>135</v>
      </c>
      <c r="AU101" s="14" t="s">
        <v>80</v>
      </c>
      <c r="AY101" s="14" t="s">
        <v>133</v>
      </c>
      <c r="BE101" s="190">
        <f t="shared" si="4"/>
        <v>0</v>
      </c>
      <c r="BF101" s="190">
        <f t="shared" si="5"/>
        <v>0</v>
      </c>
      <c r="BG101" s="190">
        <f t="shared" si="6"/>
        <v>0</v>
      </c>
      <c r="BH101" s="190">
        <f t="shared" si="7"/>
        <v>0</v>
      </c>
      <c r="BI101" s="190">
        <f t="shared" si="8"/>
        <v>0</v>
      </c>
      <c r="BJ101" s="14" t="s">
        <v>78</v>
      </c>
      <c r="BK101" s="190">
        <f t="shared" si="9"/>
        <v>0</v>
      </c>
      <c r="BL101" s="14" t="s">
        <v>140</v>
      </c>
      <c r="BM101" s="14" t="s">
        <v>173</v>
      </c>
    </row>
    <row r="102" spans="2:65" s="1" customFormat="1" ht="22.5" customHeight="1">
      <c r="B102" s="31"/>
      <c r="C102" s="179" t="s">
        <v>174</v>
      </c>
      <c r="D102" s="179" t="s">
        <v>135</v>
      </c>
      <c r="E102" s="180" t="s">
        <v>175</v>
      </c>
      <c r="F102" s="181" t="s">
        <v>176</v>
      </c>
      <c r="G102" s="182" t="s">
        <v>161</v>
      </c>
      <c r="H102" s="183">
        <v>12</v>
      </c>
      <c r="I102" s="184"/>
      <c r="J102" s="185">
        <f t="shared" si="0"/>
        <v>0</v>
      </c>
      <c r="K102" s="181" t="s">
        <v>139</v>
      </c>
      <c r="L102" s="35"/>
      <c r="M102" s="186" t="s">
        <v>19</v>
      </c>
      <c r="N102" s="187" t="s">
        <v>42</v>
      </c>
      <c r="O102" s="57"/>
      <c r="P102" s="188">
        <f t="shared" si="1"/>
        <v>0</v>
      </c>
      <c r="Q102" s="188">
        <v>0</v>
      </c>
      <c r="R102" s="188">
        <f t="shared" si="2"/>
        <v>0</v>
      </c>
      <c r="S102" s="188">
        <v>4.0000000000000001E-3</v>
      </c>
      <c r="T102" s="189">
        <f t="shared" si="3"/>
        <v>4.8000000000000001E-2</v>
      </c>
      <c r="AR102" s="14" t="s">
        <v>140</v>
      </c>
      <c r="AT102" s="14" t="s">
        <v>135</v>
      </c>
      <c r="AU102" s="14" t="s">
        <v>80</v>
      </c>
      <c r="AY102" s="14" t="s">
        <v>133</v>
      </c>
      <c r="BE102" s="190">
        <f t="shared" si="4"/>
        <v>0</v>
      </c>
      <c r="BF102" s="190">
        <f t="shared" si="5"/>
        <v>0</v>
      </c>
      <c r="BG102" s="190">
        <f t="shared" si="6"/>
        <v>0</v>
      </c>
      <c r="BH102" s="190">
        <f t="shared" si="7"/>
        <v>0</v>
      </c>
      <c r="BI102" s="190">
        <f t="shared" si="8"/>
        <v>0</v>
      </c>
      <c r="BJ102" s="14" t="s">
        <v>78</v>
      </c>
      <c r="BK102" s="190">
        <f t="shared" si="9"/>
        <v>0</v>
      </c>
      <c r="BL102" s="14" t="s">
        <v>140</v>
      </c>
      <c r="BM102" s="14" t="s">
        <v>177</v>
      </c>
    </row>
    <row r="103" spans="2:65" s="1" customFormat="1" ht="16.5" customHeight="1">
      <c r="B103" s="31"/>
      <c r="C103" s="179" t="s">
        <v>178</v>
      </c>
      <c r="D103" s="179" t="s">
        <v>135</v>
      </c>
      <c r="E103" s="180" t="s">
        <v>179</v>
      </c>
      <c r="F103" s="181" t="s">
        <v>180</v>
      </c>
      <c r="G103" s="182" t="s">
        <v>181</v>
      </c>
      <c r="H103" s="183">
        <v>16.95</v>
      </c>
      <c r="I103" s="184"/>
      <c r="J103" s="185">
        <f t="shared" si="0"/>
        <v>0</v>
      </c>
      <c r="K103" s="181" t="s">
        <v>139</v>
      </c>
      <c r="L103" s="35"/>
      <c r="M103" s="186" t="s">
        <v>19</v>
      </c>
      <c r="N103" s="187" t="s">
        <v>42</v>
      </c>
      <c r="O103" s="57"/>
      <c r="P103" s="188">
        <f t="shared" si="1"/>
        <v>0</v>
      </c>
      <c r="Q103" s="188">
        <v>0</v>
      </c>
      <c r="R103" s="188">
        <f t="shared" si="2"/>
        <v>0</v>
      </c>
      <c r="S103" s="188">
        <v>1.7999999999999999E-2</v>
      </c>
      <c r="T103" s="189">
        <f t="shared" si="3"/>
        <v>0.30509999999999998</v>
      </c>
      <c r="AR103" s="14" t="s">
        <v>140</v>
      </c>
      <c r="AT103" s="14" t="s">
        <v>135</v>
      </c>
      <c r="AU103" s="14" t="s">
        <v>80</v>
      </c>
      <c r="AY103" s="14" t="s">
        <v>133</v>
      </c>
      <c r="BE103" s="190">
        <f t="shared" si="4"/>
        <v>0</v>
      </c>
      <c r="BF103" s="190">
        <f t="shared" si="5"/>
        <v>0</v>
      </c>
      <c r="BG103" s="190">
        <f t="shared" si="6"/>
        <v>0</v>
      </c>
      <c r="BH103" s="190">
        <f t="shared" si="7"/>
        <v>0</v>
      </c>
      <c r="BI103" s="190">
        <f t="shared" si="8"/>
        <v>0</v>
      </c>
      <c r="BJ103" s="14" t="s">
        <v>78</v>
      </c>
      <c r="BK103" s="190">
        <f t="shared" si="9"/>
        <v>0</v>
      </c>
      <c r="BL103" s="14" t="s">
        <v>140</v>
      </c>
      <c r="BM103" s="14" t="s">
        <v>182</v>
      </c>
    </row>
    <row r="104" spans="2:65" s="1" customFormat="1" ht="16.5" customHeight="1">
      <c r="B104" s="31"/>
      <c r="C104" s="179" t="s">
        <v>183</v>
      </c>
      <c r="D104" s="179" t="s">
        <v>135</v>
      </c>
      <c r="E104" s="180" t="s">
        <v>184</v>
      </c>
      <c r="F104" s="181" t="s">
        <v>185</v>
      </c>
      <c r="G104" s="182" t="s">
        <v>181</v>
      </c>
      <c r="H104" s="183">
        <v>37.57</v>
      </c>
      <c r="I104" s="184"/>
      <c r="J104" s="185">
        <f t="shared" si="0"/>
        <v>0</v>
      </c>
      <c r="K104" s="181" t="s">
        <v>139</v>
      </c>
      <c r="L104" s="35"/>
      <c r="M104" s="186" t="s">
        <v>19</v>
      </c>
      <c r="N104" s="187" t="s">
        <v>42</v>
      </c>
      <c r="O104" s="57"/>
      <c r="P104" s="188">
        <f t="shared" si="1"/>
        <v>0</v>
      </c>
      <c r="Q104" s="188">
        <v>0</v>
      </c>
      <c r="R104" s="188">
        <f t="shared" si="2"/>
        <v>0</v>
      </c>
      <c r="S104" s="188">
        <v>0.04</v>
      </c>
      <c r="T104" s="189">
        <f t="shared" si="3"/>
        <v>1.5028000000000001</v>
      </c>
      <c r="AR104" s="14" t="s">
        <v>140</v>
      </c>
      <c r="AT104" s="14" t="s">
        <v>135</v>
      </c>
      <c r="AU104" s="14" t="s">
        <v>80</v>
      </c>
      <c r="AY104" s="14" t="s">
        <v>133</v>
      </c>
      <c r="BE104" s="190">
        <f t="shared" si="4"/>
        <v>0</v>
      </c>
      <c r="BF104" s="190">
        <f t="shared" si="5"/>
        <v>0</v>
      </c>
      <c r="BG104" s="190">
        <f t="shared" si="6"/>
        <v>0</v>
      </c>
      <c r="BH104" s="190">
        <f t="shared" si="7"/>
        <v>0</v>
      </c>
      <c r="BI104" s="190">
        <f t="shared" si="8"/>
        <v>0</v>
      </c>
      <c r="BJ104" s="14" t="s">
        <v>78</v>
      </c>
      <c r="BK104" s="190">
        <f t="shared" si="9"/>
        <v>0</v>
      </c>
      <c r="BL104" s="14" t="s">
        <v>140</v>
      </c>
      <c r="BM104" s="14" t="s">
        <v>186</v>
      </c>
    </row>
    <row r="105" spans="2:65" s="1" customFormat="1" ht="16.5" customHeight="1">
      <c r="B105" s="31"/>
      <c r="C105" s="179" t="s">
        <v>187</v>
      </c>
      <c r="D105" s="179" t="s">
        <v>135</v>
      </c>
      <c r="E105" s="180" t="s">
        <v>188</v>
      </c>
      <c r="F105" s="181" t="s">
        <v>189</v>
      </c>
      <c r="G105" s="182" t="s">
        <v>181</v>
      </c>
      <c r="H105" s="183">
        <v>142.07</v>
      </c>
      <c r="I105" s="184"/>
      <c r="J105" s="185">
        <f t="shared" si="0"/>
        <v>0</v>
      </c>
      <c r="K105" s="181" t="s">
        <v>139</v>
      </c>
      <c r="L105" s="35"/>
      <c r="M105" s="186" t="s">
        <v>19</v>
      </c>
      <c r="N105" s="187" t="s">
        <v>42</v>
      </c>
      <c r="O105" s="57"/>
      <c r="P105" s="188">
        <f t="shared" si="1"/>
        <v>0</v>
      </c>
      <c r="Q105" s="188">
        <v>0</v>
      </c>
      <c r="R105" s="188">
        <f t="shared" si="2"/>
        <v>0</v>
      </c>
      <c r="S105" s="188">
        <v>5.3999999999999999E-2</v>
      </c>
      <c r="T105" s="189">
        <f t="shared" si="3"/>
        <v>7.6717799999999992</v>
      </c>
      <c r="AR105" s="14" t="s">
        <v>140</v>
      </c>
      <c r="AT105" s="14" t="s">
        <v>135</v>
      </c>
      <c r="AU105" s="14" t="s">
        <v>80</v>
      </c>
      <c r="AY105" s="14" t="s">
        <v>133</v>
      </c>
      <c r="BE105" s="190">
        <f t="shared" si="4"/>
        <v>0</v>
      </c>
      <c r="BF105" s="190">
        <f t="shared" si="5"/>
        <v>0</v>
      </c>
      <c r="BG105" s="190">
        <f t="shared" si="6"/>
        <v>0</v>
      </c>
      <c r="BH105" s="190">
        <f t="shared" si="7"/>
        <v>0</v>
      </c>
      <c r="BI105" s="190">
        <f t="shared" si="8"/>
        <v>0</v>
      </c>
      <c r="BJ105" s="14" t="s">
        <v>78</v>
      </c>
      <c r="BK105" s="190">
        <f t="shared" si="9"/>
        <v>0</v>
      </c>
      <c r="BL105" s="14" t="s">
        <v>140</v>
      </c>
      <c r="BM105" s="14" t="s">
        <v>190</v>
      </c>
    </row>
    <row r="106" spans="2:65" s="1" customFormat="1" ht="16.5" customHeight="1">
      <c r="B106" s="31"/>
      <c r="C106" s="179" t="s">
        <v>191</v>
      </c>
      <c r="D106" s="179" t="s">
        <v>135</v>
      </c>
      <c r="E106" s="180" t="s">
        <v>192</v>
      </c>
      <c r="F106" s="181" t="s">
        <v>193</v>
      </c>
      <c r="G106" s="182" t="s">
        <v>181</v>
      </c>
      <c r="H106" s="183">
        <v>27.19</v>
      </c>
      <c r="I106" s="184"/>
      <c r="J106" s="185">
        <f t="shared" si="0"/>
        <v>0</v>
      </c>
      <c r="K106" s="181" t="s">
        <v>139</v>
      </c>
      <c r="L106" s="35"/>
      <c r="M106" s="186" t="s">
        <v>19</v>
      </c>
      <c r="N106" s="187" t="s">
        <v>42</v>
      </c>
      <c r="O106" s="57"/>
      <c r="P106" s="188">
        <f t="shared" si="1"/>
        <v>0</v>
      </c>
      <c r="Q106" s="188">
        <v>0</v>
      </c>
      <c r="R106" s="188">
        <f t="shared" si="2"/>
        <v>0</v>
      </c>
      <c r="S106" s="188">
        <v>1.6E-2</v>
      </c>
      <c r="T106" s="189">
        <f t="shared" si="3"/>
        <v>0.43504000000000004</v>
      </c>
      <c r="AR106" s="14" t="s">
        <v>140</v>
      </c>
      <c r="AT106" s="14" t="s">
        <v>135</v>
      </c>
      <c r="AU106" s="14" t="s">
        <v>80</v>
      </c>
      <c r="AY106" s="14" t="s">
        <v>133</v>
      </c>
      <c r="BE106" s="190">
        <f t="shared" si="4"/>
        <v>0</v>
      </c>
      <c r="BF106" s="190">
        <f t="shared" si="5"/>
        <v>0</v>
      </c>
      <c r="BG106" s="190">
        <f t="shared" si="6"/>
        <v>0</v>
      </c>
      <c r="BH106" s="190">
        <f t="shared" si="7"/>
        <v>0</v>
      </c>
      <c r="BI106" s="190">
        <f t="shared" si="8"/>
        <v>0</v>
      </c>
      <c r="BJ106" s="14" t="s">
        <v>78</v>
      </c>
      <c r="BK106" s="190">
        <f t="shared" si="9"/>
        <v>0</v>
      </c>
      <c r="BL106" s="14" t="s">
        <v>140</v>
      </c>
      <c r="BM106" s="14" t="s">
        <v>194</v>
      </c>
    </row>
    <row r="107" spans="2:65" s="1" customFormat="1" ht="16.5" customHeight="1">
      <c r="B107" s="31"/>
      <c r="C107" s="179" t="s">
        <v>8</v>
      </c>
      <c r="D107" s="179" t="s">
        <v>135</v>
      </c>
      <c r="E107" s="180" t="s">
        <v>195</v>
      </c>
      <c r="F107" s="181" t="s">
        <v>196</v>
      </c>
      <c r="G107" s="182" t="s">
        <v>181</v>
      </c>
      <c r="H107" s="183">
        <v>2.1</v>
      </c>
      <c r="I107" s="184"/>
      <c r="J107" s="185">
        <f t="shared" si="0"/>
        <v>0</v>
      </c>
      <c r="K107" s="181" t="s">
        <v>139</v>
      </c>
      <c r="L107" s="35"/>
      <c r="M107" s="186" t="s">
        <v>19</v>
      </c>
      <c r="N107" s="187" t="s">
        <v>42</v>
      </c>
      <c r="O107" s="57"/>
      <c r="P107" s="188">
        <f t="shared" si="1"/>
        <v>0</v>
      </c>
      <c r="Q107" s="188">
        <v>0</v>
      </c>
      <c r="R107" s="188">
        <f t="shared" si="2"/>
        <v>0</v>
      </c>
      <c r="S107" s="188">
        <v>2.1999999999999999E-2</v>
      </c>
      <c r="T107" s="189">
        <f t="shared" si="3"/>
        <v>4.6199999999999998E-2</v>
      </c>
      <c r="AR107" s="14" t="s">
        <v>140</v>
      </c>
      <c r="AT107" s="14" t="s">
        <v>135</v>
      </c>
      <c r="AU107" s="14" t="s">
        <v>80</v>
      </c>
      <c r="AY107" s="14" t="s">
        <v>133</v>
      </c>
      <c r="BE107" s="190">
        <f t="shared" si="4"/>
        <v>0</v>
      </c>
      <c r="BF107" s="190">
        <f t="shared" si="5"/>
        <v>0</v>
      </c>
      <c r="BG107" s="190">
        <f t="shared" si="6"/>
        <v>0</v>
      </c>
      <c r="BH107" s="190">
        <f t="shared" si="7"/>
        <v>0</v>
      </c>
      <c r="BI107" s="190">
        <f t="shared" si="8"/>
        <v>0</v>
      </c>
      <c r="BJ107" s="14" t="s">
        <v>78</v>
      </c>
      <c r="BK107" s="190">
        <f t="shared" si="9"/>
        <v>0</v>
      </c>
      <c r="BL107" s="14" t="s">
        <v>140</v>
      </c>
      <c r="BM107" s="14" t="s">
        <v>197</v>
      </c>
    </row>
    <row r="108" spans="2:65" s="1" customFormat="1" ht="16.5" customHeight="1">
      <c r="B108" s="31"/>
      <c r="C108" s="179" t="s">
        <v>198</v>
      </c>
      <c r="D108" s="179" t="s">
        <v>135</v>
      </c>
      <c r="E108" s="180" t="s">
        <v>199</v>
      </c>
      <c r="F108" s="181" t="s">
        <v>200</v>
      </c>
      <c r="G108" s="182" t="s">
        <v>181</v>
      </c>
      <c r="H108" s="183">
        <v>1.9</v>
      </c>
      <c r="I108" s="184"/>
      <c r="J108" s="185">
        <f t="shared" si="0"/>
        <v>0</v>
      </c>
      <c r="K108" s="181" t="s">
        <v>139</v>
      </c>
      <c r="L108" s="35"/>
      <c r="M108" s="186" t="s">
        <v>19</v>
      </c>
      <c r="N108" s="187" t="s">
        <v>42</v>
      </c>
      <c r="O108" s="57"/>
      <c r="P108" s="188">
        <f t="shared" si="1"/>
        <v>0</v>
      </c>
      <c r="Q108" s="188">
        <v>0</v>
      </c>
      <c r="R108" s="188">
        <f t="shared" si="2"/>
        <v>0</v>
      </c>
      <c r="S108" s="188">
        <v>3.3000000000000002E-2</v>
      </c>
      <c r="T108" s="189">
        <f t="shared" si="3"/>
        <v>6.2700000000000006E-2</v>
      </c>
      <c r="AR108" s="14" t="s">
        <v>140</v>
      </c>
      <c r="AT108" s="14" t="s">
        <v>135</v>
      </c>
      <c r="AU108" s="14" t="s">
        <v>80</v>
      </c>
      <c r="AY108" s="14" t="s">
        <v>133</v>
      </c>
      <c r="BE108" s="190">
        <f t="shared" si="4"/>
        <v>0</v>
      </c>
      <c r="BF108" s="190">
        <f t="shared" si="5"/>
        <v>0</v>
      </c>
      <c r="BG108" s="190">
        <f t="shared" si="6"/>
        <v>0</v>
      </c>
      <c r="BH108" s="190">
        <f t="shared" si="7"/>
        <v>0</v>
      </c>
      <c r="BI108" s="190">
        <f t="shared" si="8"/>
        <v>0</v>
      </c>
      <c r="BJ108" s="14" t="s">
        <v>78</v>
      </c>
      <c r="BK108" s="190">
        <f t="shared" si="9"/>
        <v>0</v>
      </c>
      <c r="BL108" s="14" t="s">
        <v>140</v>
      </c>
      <c r="BM108" s="14" t="s">
        <v>201</v>
      </c>
    </row>
    <row r="109" spans="2:65" s="1" customFormat="1" ht="22.5" customHeight="1">
      <c r="B109" s="31"/>
      <c r="C109" s="179" t="s">
        <v>202</v>
      </c>
      <c r="D109" s="179" t="s">
        <v>135</v>
      </c>
      <c r="E109" s="180" t="s">
        <v>203</v>
      </c>
      <c r="F109" s="181" t="s">
        <v>204</v>
      </c>
      <c r="G109" s="182" t="s">
        <v>181</v>
      </c>
      <c r="H109" s="183">
        <v>2.13</v>
      </c>
      <c r="I109" s="184"/>
      <c r="J109" s="185">
        <f t="shared" si="0"/>
        <v>0</v>
      </c>
      <c r="K109" s="181" t="s">
        <v>139</v>
      </c>
      <c r="L109" s="35"/>
      <c r="M109" s="186" t="s">
        <v>19</v>
      </c>
      <c r="N109" s="187" t="s">
        <v>42</v>
      </c>
      <c r="O109" s="57"/>
      <c r="P109" s="188">
        <f t="shared" si="1"/>
        <v>0</v>
      </c>
      <c r="Q109" s="188">
        <v>9.6000000000000002E-4</v>
      </c>
      <c r="R109" s="188">
        <f t="shared" si="2"/>
        <v>2.0447999999999998E-3</v>
      </c>
      <c r="S109" s="188">
        <v>3.1E-2</v>
      </c>
      <c r="T109" s="189">
        <f t="shared" si="3"/>
        <v>6.6029999999999991E-2</v>
      </c>
      <c r="AR109" s="14" t="s">
        <v>140</v>
      </c>
      <c r="AT109" s="14" t="s">
        <v>135</v>
      </c>
      <c r="AU109" s="14" t="s">
        <v>80</v>
      </c>
      <c r="AY109" s="14" t="s">
        <v>133</v>
      </c>
      <c r="BE109" s="190">
        <f t="shared" si="4"/>
        <v>0</v>
      </c>
      <c r="BF109" s="190">
        <f t="shared" si="5"/>
        <v>0</v>
      </c>
      <c r="BG109" s="190">
        <f t="shared" si="6"/>
        <v>0</v>
      </c>
      <c r="BH109" s="190">
        <f t="shared" si="7"/>
        <v>0</v>
      </c>
      <c r="BI109" s="190">
        <f t="shared" si="8"/>
        <v>0</v>
      </c>
      <c r="BJ109" s="14" t="s">
        <v>78</v>
      </c>
      <c r="BK109" s="190">
        <f t="shared" si="9"/>
        <v>0</v>
      </c>
      <c r="BL109" s="14" t="s">
        <v>140</v>
      </c>
      <c r="BM109" s="14" t="s">
        <v>205</v>
      </c>
    </row>
    <row r="110" spans="2:65" s="1" customFormat="1" ht="22.5" customHeight="1">
      <c r="B110" s="31"/>
      <c r="C110" s="179" t="s">
        <v>206</v>
      </c>
      <c r="D110" s="179" t="s">
        <v>135</v>
      </c>
      <c r="E110" s="180" t="s">
        <v>207</v>
      </c>
      <c r="F110" s="181" t="s">
        <v>208</v>
      </c>
      <c r="G110" s="182" t="s">
        <v>181</v>
      </c>
      <c r="H110" s="183">
        <v>0.57999999999999996</v>
      </c>
      <c r="I110" s="184"/>
      <c r="J110" s="185">
        <f t="shared" si="0"/>
        <v>0</v>
      </c>
      <c r="K110" s="181" t="s">
        <v>139</v>
      </c>
      <c r="L110" s="35"/>
      <c r="M110" s="186" t="s">
        <v>19</v>
      </c>
      <c r="N110" s="187" t="s">
        <v>42</v>
      </c>
      <c r="O110" s="57"/>
      <c r="P110" s="188">
        <f t="shared" si="1"/>
        <v>0</v>
      </c>
      <c r="Q110" s="188">
        <v>3.63E-3</v>
      </c>
      <c r="R110" s="188">
        <f t="shared" si="2"/>
        <v>2.1053999999999999E-3</v>
      </c>
      <c r="S110" s="188">
        <v>0.19600000000000001</v>
      </c>
      <c r="T110" s="189">
        <f t="shared" si="3"/>
        <v>0.11368</v>
      </c>
      <c r="AR110" s="14" t="s">
        <v>140</v>
      </c>
      <c r="AT110" s="14" t="s">
        <v>135</v>
      </c>
      <c r="AU110" s="14" t="s">
        <v>80</v>
      </c>
      <c r="AY110" s="14" t="s">
        <v>133</v>
      </c>
      <c r="BE110" s="190">
        <f t="shared" si="4"/>
        <v>0</v>
      </c>
      <c r="BF110" s="190">
        <f t="shared" si="5"/>
        <v>0</v>
      </c>
      <c r="BG110" s="190">
        <f t="shared" si="6"/>
        <v>0</v>
      </c>
      <c r="BH110" s="190">
        <f t="shared" si="7"/>
        <v>0</v>
      </c>
      <c r="BI110" s="190">
        <f t="shared" si="8"/>
        <v>0</v>
      </c>
      <c r="BJ110" s="14" t="s">
        <v>78</v>
      </c>
      <c r="BK110" s="190">
        <f t="shared" si="9"/>
        <v>0</v>
      </c>
      <c r="BL110" s="14" t="s">
        <v>140</v>
      </c>
      <c r="BM110" s="14" t="s">
        <v>209</v>
      </c>
    </row>
    <row r="111" spans="2:65" s="1" customFormat="1" ht="22.5" customHeight="1">
      <c r="B111" s="31"/>
      <c r="C111" s="179" t="s">
        <v>210</v>
      </c>
      <c r="D111" s="179" t="s">
        <v>135</v>
      </c>
      <c r="E111" s="180" t="s">
        <v>211</v>
      </c>
      <c r="F111" s="181" t="s">
        <v>212</v>
      </c>
      <c r="G111" s="182" t="s">
        <v>181</v>
      </c>
      <c r="H111" s="183">
        <v>0.24</v>
      </c>
      <c r="I111" s="184"/>
      <c r="J111" s="185">
        <f t="shared" si="0"/>
        <v>0</v>
      </c>
      <c r="K111" s="181" t="s">
        <v>139</v>
      </c>
      <c r="L111" s="35"/>
      <c r="M111" s="186" t="s">
        <v>19</v>
      </c>
      <c r="N111" s="187" t="s">
        <v>42</v>
      </c>
      <c r="O111" s="57"/>
      <c r="P111" s="188">
        <f t="shared" si="1"/>
        <v>0</v>
      </c>
      <c r="Q111" s="188">
        <v>1.07E-3</v>
      </c>
      <c r="R111" s="188">
        <f t="shared" si="2"/>
        <v>2.5680000000000001E-4</v>
      </c>
      <c r="S111" s="188">
        <v>2.5000000000000001E-2</v>
      </c>
      <c r="T111" s="189">
        <f t="shared" si="3"/>
        <v>6.0000000000000001E-3</v>
      </c>
      <c r="AR111" s="14" t="s">
        <v>140</v>
      </c>
      <c r="AT111" s="14" t="s">
        <v>135</v>
      </c>
      <c r="AU111" s="14" t="s">
        <v>80</v>
      </c>
      <c r="AY111" s="14" t="s">
        <v>133</v>
      </c>
      <c r="BE111" s="190">
        <f t="shared" si="4"/>
        <v>0</v>
      </c>
      <c r="BF111" s="190">
        <f t="shared" si="5"/>
        <v>0</v>
      </c>
      <c r="BG111" s="190">
        <f t="shared" si="6"/>
        <v>0</v>
      </c>
      <c r="BH111" s="190">
        <f t="shared" si="7"/>
        <v>0</v>
      </c>
      <c r="BI111" s="190">
        <f t="shared" si="8"/>
        <v>0</v>
      </c>
      <c r="BJ111" s="14" t="s">
        <v>78</v>
      </c>
      <c r="BK111" s="190">
        <f t="shared" si="9"/>
        <v>0</v>
      </c>
      <c r="BL111" s="14" t="s">
        <v>140</v>
      </c>
      <c r="BM111" s="14" t="s">
        <v>213</v>
      </c>
    </row>
    <row r="112" spans="2:65" s="1" customFormat="1" ht="22.5" customHeight="1">
      <c r="B112" s="31"/>
      <c r="C112" s="179" t="s">
        <v>214</v>
      </c>
      <c r="D112" s="179" t="s">
        <v>135</v>
      </c>
      <c r="E112" s="180" t="s">
        <v>215</v>
      </c>
      <c r="F112" s="181" t="s">
        <v>216</v>
      </c>
      <c r="G112" s="182" t="s">
        <v>217</v>
      </c>
      <c r="H112" s="183">
        <v>0.69</v>
      </c>
      <c r="I112" s="184"/>
      <c r="J112" s="185">
        <f t="shared" si="0"/>
        <v>0</v>
      </c>
      <c r="K112" s="181" t="s">
        <v>139</v>
      </c>
      <c r="L112" s="35"/>
      <c r="M112" s="186" t="s">
        <v>19</v>
      </c>
      <c r="N112" s="187" t="s">
        <v>42</v>
      </c>
      <c r="O112" s="57"/>
      <c r="P112" s="188">
        <f t="shared" si="1"/>
        <v>0</v>
      </c>
      <c r="Q112" s="188">
        <v>0</v>
      </c>
      <c r="R112" s="188">
        <f t="shared" si="2"/>
        <v>0</v>
      </c>
      <c r="S112" s="188">
        <v>0.10199999999999999</v>
      </c>
      <c r="T112" s="189">
        <f t="shared" si="3"/>
        <v>7.0379999999999984E-2</v>
      </c>
      <c r="AR112" s="14" t="s">
        <v>140</v>
      </c>
      <c r="AT112" s="14" t="s">
        <v>135</v>
      </c>
      <c r="AU112" s="14" t="s">
        <v>80</v>
      </c>
      <c r="AY112" s="14" t="s">
        <v>133</v>
      </c>
      <c r="BE112" s="190">
        <f t="shared" si="4"/>
        <v>0</v>
      </c>
      <c r="BF112" s="190">
        <f t="shared" si="5"/>
        <v>0</v>
      </c>
      <c r="BG112" s="190">
        <f t="shared" si="6"/>
        <v>0</v>
      </c>
      <c r="BH112" s="190">
        <f t="shared" si="7"/>
        <v>0</v>
      </c>
      <c r="BI112" s="190">
        <f t="shared" si="8"/>
        <v>0</v>
      </c>
      <c r="BJ112" s="14" t="s">
        <v>78</v>
      </c>
      <c r="BK112" s="190">
        <f t="shared" si="9"/>
        <v>0</v>
      </c>
      <c r="BL112" s="14" t="s">
        <v>140</v>
      </c>
      <c r="BM112" s="14" t="s">
        <v>218</v>
      </c>
    </row>
    <row r="113" spans="2:65" s="11" customFormat="1" ht="22.9" customHeight="1">
      <c r="B113" s="163"/>
      <c r="C113" s="164"/>
      <c r="D113" s="165" t="s">
        <v>70</v>
      </c>
      <c r="E113" s="177" t="s">
        <v>219</v>
      </c>
      <c r="F113" s="177" t="s">
        <v>220</v>
      </c>
      <c r="G113" s="164"/>
      <c r="H113" s="164"/>
      <c r="I113" s="167"/>
      <c r="J113" s="178">
        <f>BK113</f>
        <v>0</v>
      </c>
      <c r="K113" s="164"/>
      <c r="L113" s="169"/>
      <c r="M113" s="170"/>
      <c r="N113" s="171"/>
      <c r="O113" s="171"/>
      <c r="P113" s="172">
        <f>SUM(P114:P118)</f>
        <v>0</v>
      </c>
      <c r="Q113" s="171"/>
      <c r="R113" s="172">
        <f>SUM(R114:R118)</f>
        <v>0</v>
      </c>
      <c r="S113" s="171"/>
      <c r="T113" s="173">
        <f>SUM(T114:T118)</f>
        <v>0</v>
      </c>
      <c r="AR113" s="174" t="s">
        <v>78</v>
      </c>
      <c r="AT113" s="175" t="s">
        <v>70</v>
      </c>
      <c r="AU113" s="175" t="s">
        <v>78</v>
      </c>
      <c r="AY113" s="174" t="s">
        <v>133</v>
      </c>
      <c r="BK113" s="176">
        <f>SUM(BK114:BK118)</f>
        <v>0</v>
      </c>
    </row>
    <row r="114" spans="2:65" s="1" customFormat="1" ht="22.5" customHeight="1">
      <c r="B114" s="31"/>
      <c r="C114" s="179" t="s">
        <v>7</v>
      </c>
      <c r="D114" s="179" t="s">
        <v>135</v>
      </c>
      <c r="E114" s="180" t="s">
        <v>221</v>
      </c>
      <c r="F114" s="181" t="s">
        <v>222</v>
      </c>
      <c r="G114" s="182" t="s">
        <v>223</v>
      </c>
      <c r="H114" s="183">
        <v>20.456</v>
      </c>
      <c r="I114" s="184"/>
      <c r="J114" s="185">
        <f>ROUND(I114*H114,2)</f>
        <v>0</v>
      </c>
      <c r="K114" s="181" t="s">
        <v>139</v>
      </c>
      <c r="L114" s="35"/>
      <c r="M114" s="186" t="s">
        <v>19</v>
      </c>
      <c r="N114" s="187" t="s">
        <v>42</v>
      </c>
      <c r="O114" s="57"/>
      <c r="P114" s="188">
        <f>O114*H114</f>
        <v>0</v>
      </c>
      <c r="Q114" s="188">
        <v>0</v>
      </c>
      <c r="R114" s="188">
        <f>Q114*H114</f>
        <v>0</v>
      </c>
      <c r="S114" s="188">
        <v>0</v>
      </c>
      <c r="T114" s="189">
        <f>S114*H114</f>
        <v>0</v>
      </c>
      <c r="AR114" s="14" t="s">
        <v>140</v>
      </c>
      <c r="AT114" s="14" t="s">
        <v>135</v>
      </c>
      <c r="AU114" s="14" t="s">
        <v>80</v>
      </c>
      <c r="AY114" s="14" t="s">
        <v>133</v>
      </c>
      <c r="BE114" s="190">
        <f>IF(N114="základní",J114,0)</f>
        <v>0</v>
      </c>
      <c r="BF114" s="190">
        <f>IF(N114="snížená",J114,0)</f>
        <v>0</v>
      </c>
      <c r="BG114" s="190">
        <f>IF(N114="zákl. přenesená",J114,0)</f>
        <v>0</v>
      </c>
      <c r="BH114" s="190">
        <f>IF(N114="sníž. přenesená",J114,0)</f>
        <v>0</v>
      </c>
      <c r="BI114" s="190">
        <f>IF(N114="nulová",J114,0)</f>
        <v>0</v>
      </c>
      <c r="BJ114" s="14" t="s">
        <v>78</v>
      </c>
      <c r="BK114" s="190">
        <f>ROUND(I114*H114,2)</f>
        <v>0</v>
      </c>
      <c r="BL114" s="14" t="s">
        <v>140</v>
      </c>
      <c r="BM114" s="14" t="s">
        <v>224</v>
      </c>
    </row>
    <row r="115" spans="2:65" s="1" customFormat="1" ht="16.5" customHeight="1">
      <c r="B115" s="31"/>
      <c r="C115" s="179" t="s">
        <v>225</v>
      </c>
      <c r="D115" s="179" t="s">
        <v>135</v>
      </c>
      <c r="E115" s="180" t="s">
        <v>226</v>
      </c>
      <c r="F115" s="181" t="s">
        <v>227</v>
      </c>
      <c r="G115" s="182" t="s">
        <v>223</v>
      </c>
      <c r="H115" s="183">
        <v>20.456</v>
      </c>
      <c r="I115" s="184"/>
      <c r="J115" s="185">
        <f>ROUND(I115*H115,2)</f>
        <v>0</v>
      </c>
      <c r="K115" s="181" t="s">
        <v>139</v>
      </c>
      <c r="L115" s="35"/>
      <c r="M115" s="186" t="s">
        <v>19</v>
      </c>
      <c r="N115" s="187" t="s">
        <v>42</v>
      </c>
      <c r="O115" s="57"/>
      <c r="P115" s="188">
        <f>O115*H115</f>
        <v>0</v>
      </c>
      <c r="Q115" s="188">
        <v>0</v>
      </c>
      <c r="R115" s="188">
        <f>Q115*H115</f>
        <v>0</v>
      </c>
      <c r="S115" s="188">
        <v>0</v>
      </c>
      <c r="T115" s="189">
        <f>S115*H115</f>
        <v>0</v>
      </c>
      <c r="AR115" s="14" t="s">
        <v>140</v>
      </c>
      <c r="AT115" s="14" t="s">
        <v>135</v>
      </c>
      <c r="AU115" s="14" t="s">
        <v>80</v>
      </c>
      <c r="AY115" s="14" t="s">
        <v>133</v>
      </c>
      <c r="BE115" s="190">
        <f>IF(N115="základní",J115,0)</f>
        <v>0</v>
      </c>
      <c r="BF115" s="190">
        <f>IF(N115="snížená",J115,0)</f>
        <v>0</v>
      </c>
      <c r="BG115" s="190">
        <f>IF(N115="zákl. přenesená",J115,0)</f>
        <v>0</v>
      </c>
      <c r="BH115" s="190">
        <f>IF(N115="sníž. přenesená",J115,0)</f>
        <v>0</v>
      </c>
      <c r="BI115" s="190">
        <f>IF(N115="nulová",J115,0)</f>
        <v>0</v>
      </c>
      <c r="BJ115" s="14" t="s">
        <v>78</v>
      </c>
      <c r="BK115" s="190">
        <f>ROUND(I115*H115,2)</f>
        <v>0</v>
      </c>
      <c r="BL115" s="14" t="s">
        <v>140</v>
      </c>
      <c r="BM115" s="14" t="s">
        <v>228</v>
      </c>
    </row>
    <row r="116" spans="2:65" s="1" customFormat="1" ht="22.5" customHeight="1">
      <c r="B116" s="31"/>
      <c r="C116" s="179" t="s">
        <v>229</v>
      </c>
      <c r="D116" s="179" t="s">
        <v>135</v>
      </c>
      <c r="E116" s="180" t="s">
        <v>230</v>
      </c>
      <c r="F116" s="181" t="s">
        <v>231</v>
      </c>
      <c r="G116" s="182" t="s">
        <v>223</v>
      </c>
      <c r="H116" s="183">
        <v>20.456</v>
      </c>
      <c r="I116" s="184"/>
      <c r="J116" s="185">
        <f>ROUND(I116*H116,2)</f>
        <v>0</v>
      </c>
      <c r="K116" s="181" t="s">
        <v>19</v>
      </c>
      <c r="L116" s="35"/>
      <c r="M116" s="186" t="s">
        <v>19</v>
      </c>
      <c r="N116" s="187" t="s">
        <v>42</v>
      </c>
      <c r="O116" s="57"/>
      <c r="P116" s="188">
        <f>O116*H116</f>
        <v>0</v>
      </c>
      <c r="Q116" s="188">
        <v>0</v>
      </c>
      <c r="R116" s="188">
        <f>Q116*H116</f>
        <v>0</v>
      </c>
      <c r="S116" s="188">
        <v>0</v>
      </c>
      <c r="T116" s="189">
        <f>S116*H116</f>
        <v>0</v>
      </c>
      <c r="AR116" s="14" t="s">
        <v>140</v>
      </c>
      <c r="AT116" s="14" t="s">
        <v>135</v>
      </c>
      <c r="AU116" s="14" t="s">
        <v>80</v>
      </c>
      <c r="AY116" s="14" t="s">
        <v>133</v>
      </c>
      <c r="BE116" s="190">
        <f>IF(N116="základní",J116,0)</f>
        <v>0</v>
      </c>
      <c r="BF116" s="190">
        <f>IF(N116="snížená",J116,0)</f>
        <v>0</v>
      </c>
      <c r="BG116" s="190">
        <f>IF(N116="zákl. přenesená",J116,0)</f>
        <v>0</v>
      </c>
      <c r="BH116" s="190">
        <f>IF(N116="sníž. přenesená",J116,0)</f>
        <v>0</v>
      </c>
      <c r="BI116" s="190">
        <f>IF(N116="nulová",J116,0)</f>
        <v>0</v>
      </c>
      <c r="BJ116" s="14" t="s">
        <v>78</v>
      </c>
      <c r="BK116" s="190">
        <f>ROUND(I116*H116,2)</f>
        <v>0</v>
      </c>
      <c r="BL116" s="14" t="s">
        <v>140</v>
      </c>
      <c r="BM116" s="14" t="s">
        <v>232</v>
      </c>
    </row>
    <row r="117" spans="2:65" s="1" customFormat="1" ht="22.5" customHeight="1">
      <c r="B117" s="31"/>
      <c r="C117" s="179" t="s">
        <v>233</v>
      </c>
      <c r="D117" s="179" t="s">
        <v>135</v>
      </c>
      <c r="E117" s="180" t="s">
        <v>234</v>
      </c>
      <c r="F117" s="181" t="s">
        <v>235</v>
      </c>
      <c r="G117" s="182" t="s">
        <v>223</v>
      </c>
      <c r="H117" s="183">
        <v>1.6</v>
      </c>
      <c r="I117" s="184"/>
      <c r="J117" s="185">
        <f>ROUND(I117*H117,2)</f>
        <v>0</v>
      </c>
      <c r="K117" s="181" t="s">
        <v>139</v>
      </c>
      <c r="L117" s="35"/>
      <c r="M117" s="186" t="s">
        <v>19</v>
      </c>
      <c r="N117" s="187" t="s">
        <v>42</v>
      </c>
      <c r="O117" s="57"/>
      <c r="P117" s="188">
        <f>O117*H117</f>
        <v>0</v>
      </c>
      <c r="Q117" s="188">
        <v>0</v>
      </c>
      <c r="R117" s="188">
        <f>Q117*H117</f>
        <v>0</v>
      </c>
      <c r="S117" s="188">
        <v>0</v>
      </c>
      <c r="T117" s="189">
        <f>S117*H117</f>
        <v>0</v>
      </c>
      <c r="AR117" s="14" t="s">
        <v>140</v>
      </c>
      <c r="AT117" s="14" t="s">
        <v>135</v>
      </c>
      <c r="AU117" s="14" t="s">
        <v>80</v>
      </c>
      <c r="AY117" s="14" t="s">
        <v>133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4" t="s">
        <v>78</v>
      </c>
      <c r="BK117" s="190">
        <f>ROUND(I117*H117,2)</f>
        <v>0</v>
      </c>
      <c r="BL117" s="14" t="s">
        <v>140</v>
      </c>
      <c r="BM117" s="14" t="s">
        <v>236</v>
      </c>
    </row>
    <row r="118" spans="2:65" s="1" customFormat="1" ht="22.5" customHeight="1">
      <c r="B118" s="31"/>
      <c r="C118" s="179" t="s">
        <v>237</v>
      </c>
      <c r="D118" s="179" t="s">
        <v>135</v>
      </c>
      <c r="E118" s="180" t="s">
        <v>238</v>
      </c>
      <c r="F118" s="181" t="s">
        <v>239</v>
      </c>
      <c r="G118" s="182" t="s">
        <v>223</v>
      </c>
      <c r="H118" s="183">
        <v>18.856000000000002</v>
      </c>
      <c r="I118" s="184"/>
      <c r="J118" s="185">
        <f>ROUND(I118*H118,2)</f>
        <v>0</v>
      </c>
      <c r="K118" s="181" t="s">
        <v>139</v>
      </c>
      <c r="L118" s="35"/>
      <c r="M118" s="191" t="s">
        <v>19</v>
      </c>
      <c r="N118" s="192" t="s">
        <v>42</v>
      </c>
      <c r="O118" s="193"/>
      <c r="P118" s="194">
        <f>O118*H118</f>
        <v>0</v>
      </c>
      <c r="Q118" s="194">
        <v>0</v>
      </c>
      <c r="R118" s="194">
        <f>Q118*H118</f>
        <v>0</v>
      </c>
      <c r="S118" s="194">
        <v>0</v>
      </c>
      <c r="T118" s="195">
        <f>S118*H118</f>
        <v>0</v>
      </c>
      <c r="AR118" s="14" t="s">
        <v>140</v>
      </c>
      <c r="AT118" s="14" t="s">
        <v>135</v>
      </c>
      <c r="AU118" s="14" t="s">
        <v>80</v>
      </c>
      <c r="AY118" s="14" t="s">
        <v>133</v>
      </c>
      <c r="BE118" s="190">
        <f>IF(N118="základní",J118,0)</f>
        <v>0</v>
      </c>
      <c r="BF118" s="190">
        <f>IF(N118="snížená",J118,0)</f>
        <v>0</v>
      </c>
      <c r="BG118" s="190">
        <f>IF(N118="zákl. přenesená",J118,0)</f>
        <v>0</v>
      </c>
      <c r="BH118" s="190">
        <f>IF(N118="sníž. přenesená",J118,0)</f>
        <v>0</v>
      </c>
      <c r="BI118" s="190">
        <f>IF(N118="nulová",J118,0)</f>
        <v>0</v>
      </c>
      <c r="BJ118" s="14" t="s">
        <v>78</v>
      </c>
      <c r="BK118" s="190">
        <f>ROUND(I118*H118,2)</f>
        <v>0</v>
      </c>
      <c r="BL118" s="14" t="s">
        <v>140</v>
      </c>
      <c r="BM118" s="14" t="s">
        <v>240</v>
      </c>
    </row>
    <row r="119" spans="2:65" s="1" customFormat="1" ht="6.95" customHeight="1">
      <c r="B119" s="43"/>
      <c r="C119" s="44"/>
      <c r="D119" s="44"/>
      <c r="E119" s="44"/>
      <c r="F119" s="44"/>
      <c r="G119" s="44"/>
      <c r="H119" s="44"/>
      <c r="I119" s="131"/>
      <c r="J119" s="44"/>
      <c r="K119" s="44"/>
      <c r="L119" s="35"/>
    </row>
  </sheetData>
  <sheetProtection algorithmName="SHA-512" hashValue="JLZT+yf7j9bEIJ/XOncVlOmYLzHo4uwOt9fESarqXxAUIwmcZUr9UwkwjqRlmmG/XLHRDz1qmgZf/gxTVjfnyg==" saltValue="8sx6m1qoKFagUeXxNxkQea8Qqiys/2re370XsgtgeUIBuPTgXD441gpRkaHqithjB2kaOqCXEZkbth5+/io54Q==" spinCount="100000" sheet="1" objects="1" scenarios="1" formatColumns="0" formatRows="0" autoFilter="0"/>
  <autoFilter ref="C88:K118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31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4" t="s">
        <v>89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17"/>
      <c r="AT3" s="14" t="s">
        <v>80</v>
      </c>
    </row>
    <row r="4" spans="2:46" ht="24.95" customHeight="1">
      <c r="B4" s="17"/>
      <c r="D4" s="107" t="s">
        <v>105</v>
      </c>
      <c r="L4" s="17"/>
      <c r="M4" s="21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108" t="s">
        <v>16</v>
      </c>
      <c r="L6" s="17"/>
    </row>
    <row r="7" spans="2:46" ht="16.5" customHeight="1">
      <c r="B7" s="17"/>
      <c r="E7" s="327" t="str">
        <f>'Rekapitulace stavby'!K6</f>
        <v>GENERÁLNÍ OPRAVA E1 - rozdělení</v>
      </c>
      <c r="F7" s="328"/>
      <c r="G7" s="328"/>
      <c r="H7" s="328"/>
      <c r="L7" s="17"/>
    </row>
    <row r="8" spans="2:46" ht="12" customHeight="1">
      <c r="B8" s="17"/>
      <c r="D8" s="108" t="s">
        <v>106</v>
      </c>
      <c r="L8" s="17"/>
    </row>
    <row r="9" spans="2:46" s="1" customFormat="1" ht="16.5" customHeight="1">
      <c r="B9" s="35"/>
      <c r="E9" s="327" t="s">
        <v>107</v>
      </c>
      <c r="F9" s="329"/>
      <c r="G9" s="329"/>
      <c r="H9" s="329"/>
      <c r="I9" s="109"/>
      <c r="L9" s="35"/>
    </row>
    <row r="10" spans="2:46" s="1" customFormat="1" ht="12" customHeight="1">
      <c r="B10" s="35"/>
      <c r="D10" s="108" t="s">
        <v>108</v>
      </c>
      <c r="I10" s="109"/>
      <c r="L10" s="35"/>
    </row>
    <row r="11" spans="2:46" s="1" customFormat="1" ht="36.950000000000003" customHeight="1">
      <c r="B11" s="35"/>
      <c r="E11" s="330" t="s">
        <v>241</v>
      </c>
      <c r="F11" s="329"/>
      <c r="G11" s="329"/>
      <c r="H11" s="329"/>
      <c r="I11" s="109"/>
      <c r="L11" s="35"/>
    </row>
    <row r="12" spans="2:46" s="1" customFormat="1" ht="11.25">
      <c r="B12" s="35"/>
      <c r="I12" s="109"/>
      <c r="L12" s="35"/>
    </row>
    <row r="13" spans="2:46" s="1" customFormat="1" ht="12" customHeight="1">
      <c r="B13" s="35"/>
      <c r="D13" s="108" t="s">
        <v>18</v>
      </c>
      <c r="F13" s="14" t="s">
        <v>86</v>
      </c>
      <c r="I13" s="110" t="s">
        <v>20</v>
      </c>
      <c r="J13" s="14" t="s">
        <v>19</v>
      </c>
      <c r="L13" s="35"/>
    </row>
    <row r="14" spans="2:46" s="1" customFormat="1" ht="12" customHeight="1">
      <c r="B14" s="35"/>
      <c r="D14" s="108" t="s">
        <v>21</v>
      </c>
      <c r="F14" s="14" t="s">
        <v>22</v>
      </c>
      <c r="I14" s="110" t="s">
        <v>23</v>
      </c>
      <c r="J14" s="111" t="str">
        <f>'Rekapitulace stavby'!AN8</f>
        <v>27. 2. 2019</v>
      </c>
      <c r="L14" s="35"/>
    </row>
    <row r="15" spans="2:46" s="1" customFormat="1" ht="10.9" customHeight="1">
      <c r="B15" s="35"/>
      <c r="I15" s="109"/>
      <c r="L15" s="35"/>
    </row>
    <row r="16" spans="2:46" s="1" customFormat="1" ht="12" customHeight="1">
      <c r="B16" s="35"/>
      <c r="D16" s="108" t="s">
        <v>25</v>
      </c>
      <c r="I16" s="110" t="s">
        <v>26</v>
      </c>
      <c r="J16" s="14" t="str">
        <f>IF('Rekapitulace stavby'!AN10="","",'Rekapitulace stavby'!AN10)</f>
        <v/>
      </c>
      <c r="L16" s="35"/>
    </row>
    <row r="17" spans="2:12" s="1" customFormat="1" ht="18" customHeight="1">
      <c r="B17" s="35"/>
      <c r="E17" s="14" t="str">
        <f>IF('Rekapitulace stavby'!E11="","",'Rekapitulace stavby'!E11)</f>
        <v xml:space="preserve"> </v>
      </c>
      <c r="I17" s="110" t="s">
        <v>28</v>
      </c>
      <c r="J17" s="14" t="str">
        <f>IF('Rekapitulace stavby'!AN11="","",'Rekapitulace stavby'!AN11)</f>
        <v/>
      </c>
      <c r="L17" s="35"/>
    </row>
    <row r="18" spans="2:12" s="1" customFormat="1" ht="6.95" customHeight="1">
      <c r="B18" s="35"/>
      <c r="I18" s="109"/>
      <c r="L18" s="35"/>
    </row>
    <row r="19" spans="2:12" s="1" customFormat="1" ht="12" customHeight="1">
      <c r="B19" s="35"/>
      <c r="D19" s="108" t="s">
        <v>29</v>
      </c>
      <c r="I19" s="110" t="s">
        <v>26</v>
      </c>
      <c r="J19" s="27" t="str">
        <f>'Rekapitulace stavby'!AN13</f>
        <v>Vyplň údaj</v>
      </c>
      <c r="L19" s="35"/>
    </row>
    <row r="20" spans="2:12" s="1" customFormat="1" ht="18" customHeight="1">
      <c r="B20" s="35"/>
      <c r="E20" s="331" t="str">
        <f>'Rekapitulace stavby'!E14</f>
        <v>Vyplň údaj</v>
      </c>
      <c r="F20" s="332"/>
      <c r="G20" s="332"/>
      <c r="H20" s="332"/>
      <c r="I20" s="110" t="s">
        <v>28</v>
      </c>
      <c r="J20" s="27" t="str">
        <f>'Rekapitulace stavby'!AN14</f>
        <v>Vyplň údaj</v>
      </c>
      <c r="L20" s="35"/>
    </row>
    <row r="21" spans="2:12" s="1" customFormat="1" ht="6.95" customHeight="1">
      <c r="B21" s="35"/>
      <c r="I21" s="109"/>
      <c r="L21" s="35"/>
    </row>
    <row r="22" spans="2:12" s="1" customFormat="1" ht="12" customHeight="1">
      <c r="B22" s="35"/>
      <c r="D22" s="108" t="s">
        <v>31</v>
      </c>
      <c r="I22" s="110" t="s">
        <v>26</v>
      </c>
      <c r="J22" s="14" t="str">
        <f>IF('Rekapitulace stavby'!AN16="","",'Rekapitulace stavby'!AN16)</f>
        <v/>
      </c>
      <c r="L22" s="35"/>
    </row>
    <row r="23" spans="2:12" s="1" customFormat="1" ht="18" customHeight="1">
      <c r="B23" s="35"/>
      <c r="E23" s="14" t="str">
        <f>IF('Rekapitulace stavby'!E17="","",'Rekapitulace stavby'!E17)</f>
        <v xml:space="preserve"> </v>
      </c>
      <c r="I23" s="110" t="s">
        <v>28</v>
      </c>
      <c r="J23" s="14" t="str">
        <f>IF('Rekapitulace stavby'!AN17="","",'Rekapitulace stavby'!AN17)</f>
        <v/>
      </c>
      <c r="L23" s="35"/>
    </row>
    <row r="24" spans="2:12" s="1" customFormat="1" ht="6.95" customHeight="1">
      <c r="B24" s="35"/>
      <c r="I24" s="109"/>
      <c r="L24" s="35"/>
    </row>
    <row r="25" spans="2:12" s="1" customFormat="1" ht="12" customHeight="1">
      <c r="B25" s="35"/>
      <c r="D25" s="108" t="s">
        <v>33</v>
      </c>
      <c r="I25" s="110" t="s">
        <v>26</v>
      </c>
      <c r="J25" s="14" t="s">
        <v>19</v>
      </c>
      <c r="L25" s="35"/>
    </row>
    <row r="26" spans="2:12" s="1" customFormat="1" ht="18" customHeight="1">
      <c r="B26" s="35"/>
      <c r="E26" s="14" t="s">
        <v>34</v>
      </c>
      <c r="I26" s="110" t="s">
        <v>28</v>
      </c>
      <c r="J26" s="14" t="s">
        <v>19</v>
      </c>
      <c r="L26" s="35"/>
    </row>
    <row r="27" spans="2:12" s="1" customFormat="1" ht="6.95" customHeight="1">
      <c r="B27" s="35"/>
      <c r="I27" s="109"/>
      <c r="L27" s="35"/>
    </row>
    <row r="28" spans="2:12" s="1" customFormat="1" ht="12" customHeight="1">
      <c r="B28" s="35"/>
      <c r="D28" s="108" t="s">
        <v>35</v>
      </c>
      <c r="I28" s="109"/>
      <c r="L28" s="35"/>
    </row>
    <row r="29" spans="2:12" s="7" customFormat="1" ht="45" customHeight="1">
      <c r="B29" s="112"/>
      <c r="E29" s="333" t="s">
        <v>36</v>
      </c>
      <c r="F29" s="333"/>
      <c r="G29" s="333"/>
      <c r="H29" s="333"/>
      <c r="I29" s="113"/>
      <c r="L29" s="112"/>
    </row>
    <row r="30" spans="2:12" s="1" customFormat="1" ht="6.95" customHeight="1">
      <c r="B30" s="35"/>
      <c r="I30" s="109"/>
      <c r="L30" s="35"/>
    </row>
    <row r="31" spans="2:12" s="1" customFormat="1" ht="6.95" customHeight="1">
      <c r="B31" s="35"/>
      <c r="D31" s="53"/>
      <c r="E31" s="53"/>
      <c r="F31" s="53"/>
      <c r="G31" s="53"/>
      <c r="H31" s="53"/>
      <c r="I31" s="114"/>
      <c r="J31" s="53"/>
      <c r="K31" s="53"/>
      <c r="L31" s="35"/>
    </row>
    <row r="32" spans="2:12" s="1" customFormat="1" ht="25.35" customHeight="1">
      <c r="B32" s="35"/>
      <c r="D32" s="115" t="s">
        <v>37</v>
      </c>
      <c r="I32" s="109"/>
      <c r="J32" s="116">
        <f>ROUND(J102, 2)</f>
        <v>0</v>
      </c>
      <c r="L32" s="35"/>
    </row>
    <row r="33" spans="2:12" s="1" customFormat="1" ht="6.95" customHeight="1">
      <c r="B33" s="35"/>
      <c r="D33" s="53"/>
      <c r="E33" s="53"/>
      <c r="F33" s="53"/>
      <c r="G33" s="53"/>
      <c r="H33" s="53"/>
      <c r="I33" s="114"/>
      <c r="J33" s="53"/>
      <c r="K33" s="53"/>
      <c r="L33" s="35"/>
    </row>
    <row r="34" spans="2:12" s="1" customFormat="1" ht="14.45" customHeight="1">
      <c r="B34" s="35"/>
      <c r="F34" s="117" t="s">
        <v>39</v>
      </c>
      <c r="I34" s="118" t="s">
        <v>38</v>
      </c>
      <c r="J34" s="117" t="s">
        <v>40</v>
      </c>
      <c r="L34" s="35"/>
    </row>
    <row r="35" spans="2:12" s="1" customFormat="1" ht="14.45" customHeight="1">
      <c r="B35" s="35"/>
      <c r="D35" s="108" t="s">
        <v>41</v>
      </c>
      <c r="E35" s="108" t="s">
        <v>42</v>
      </c>
      <c r="F35" s="119">
        <f>ROUND((SUM(BE102:BE230)),  2)</f>
        <v>0</v>
      </c>
      <c r="I35" s="120">
        <v>0.21</v>
      </c>
      <c r="J35" s="119">
        <f>ROUND(((SUM(BE102:BE230))*I35),  2)</f>
        <v>0</v>
      </c>
      <c r="L35" s="35"/>
    </row>
    <row r="36" spans="2:12" s="1" customFormat="1" ht="14.45" customHeight="1">
      <c r="B36" s="35"/>
      <c r="E36" s="108" t="s">
        <v>43</v>
      </c>
      <c r="F36" s="119">
        <f>ROUND((SUM(BF102:BF230)),  2)</f>
        <v>0</v>
      </c>
      <c r="I36" s="120">
        <v>0.15</v>
      </c>
      <c r="J36" s="119">
        <f>ROUND(((SUM(BF102:BF230))*I36),  2)</f>
        <v>0</v>
      </c>
      <c r="L36" s="35"/>
    </row>
    <row r="37" spans="2:12" s="1" customFormat="1" ht="14.45" hidden="1" customHeight="1">
      <c r="B37" s="35"/>
      <c r="E37" s="108" t="s">
        <v>44</v>
      </c>
      <c r="F37" s="119">
        <f>ROUND((SUM(BG102:BG230)),  2)</f>
        <v>0</v>
      </c>
      <c r="I37" s="120">
        <v>0.21</v>
      </c>
      <c r="J37" s="119">
        <f>0</f>
        <v>0</v>
      </c>
      <c r="L37" s="35"/>
    </row>
    <row r="38" spans="2:12" s="1" customFormat="1" ht="14.45" hidden="1" customHeight="1">
      <c r="B38" s="35"/>
      <c r="E38" s="108" t="s">
        <v>45</v>
      </c>
      <c r="F38" s="119">
        <f>ROUND((SUM(BH102:BH230)),  2)</f>
        <v>0</v>
      </c>
      <c r="I38" s="120">
        <v>0.15</v>
      </c>
      <c r="J38" s="119">
        <f>0</f>
        <v>0</v>
      </c>
      <c r="L38" s="35"/>
    </row>
    <row r="39" spans="2:12" s="1" customFormat="1" ht="14.45" hidden="1" customHeight="1">
      <c r="B39" s="35"/>
      <c r="E39" s="108" t="s">
        <v>46</v>
      </c>
      <c r="F39" s="119">
        <f>ROUND((SUM(BI102:BI230)),  2)</f>
        <v>0</v>
      </c>
      <c r="I39" s="120">
        <v>0</v>
      </c>
      <c r="J39" s="119">
        <f>0</f>
        <v>0</v>
      </c>
      <c r="L39" s="35"/>
    </row>
    <row r="40" spans="2:12" s="1" customFormat="1" ht="6.95" customHeight="1">
      <c r="B40" s="35"/>
      <c r="I40" s="109"/>
      <c r="L40" s="35"/>
    </row>
    <row r="41" spans="2:12" s="1" customFormat="1" ht="25.35" customHeight="1">
      <c r="B41" s="35"/>
      <c r="C41" s="121"/>
      <c r="D41" s="122" t="s">
        <v>47</v>
      </c>
      <c r="E41" s="123"/>
      <c r="F41" s="123"/>
      <c r="G41" s="124" t="s">
        <v>48</v>
      </c>
      <c r="H41" s="125" t="s">
        <v>49</v>
      </c>
      <c r="I41" s="126"/>
      <c r="J41" s="127">
        <f>SUM(J32:J39)</f>
        <v>0</v>
      </c>
      <c r="K41" s="128"/>
      <c r="L41" s="35"/>
    </row>
    <row r="42" spans="2:12" s="1" customFormat="1" ht="14.45" customHeight="1">
      <c r="B42" s="129"/>
      <c r="C42" s="130"/>
      <c r="D42" s="130"/>
      <c r="E42" s="130"/>
      <c r="F42" s="130"/>
      <c r="G42" s="130"/>
      <c r="H42" s="130"/>
      <c r="I42" s="131"/>
      <c r="J42" s="130"/>
      <c r="K42" s="130"/>
      <c r="L42" s="35"/>
    </row>
    <row r="46" spans="2:12" s="1" customFormat="1" ht="6.95" customHeight="1">
      <c r="B46" s="132"/>
      <c r="C46" s="133"/>
      <c r="D46" s="133"/>
      <c r="E46" s="133"/>
      <c r="F46" s="133"/>
      <c r="G46" s="133"/>
      <c r="H46" s="133"/>
      <c r="I46" s="134"/>
      <c r="J46" s="133"/>
      <c r="K46" s="133"/>
      <c r="L46" s="35"/>
    </row>
    <row r="47" spans="2:12" s="1" customFormat="1" ht="24.95" customHeight="1">
      <c r="B47" s="31"/>
      <c r="C47" s="20" t="s">
        <v>110</v>
      </c>
      <c r="D47" s="32"/>
      <c r="E47" s="32"/>
      <c r="F47" s="32"/>
      <c r="G47" s="32"/>
      <c r="H47" s="32"/>
      <c r="I47" s="109"/>
      <c r="J47" s="32"/>
      <c r="K47" s="32"/>
      <c r="L47" s="35"/>
    </row>
    <row r="48" spans="2:12" s="1" customFormat="1" ht="6.95" customHeight="1">
      <c r="B48" s="31"/>
      <c r="C48" s="32"/>
      <c r="D48" s="32"/>
      <c r="E48" s="32"/>
      <c r="F48" s="32"/>
      <c r="G48" s="32"/>
      <c r="H48" s="32"/>
      <c r="I48" s="109"/>
      <c r="J48" s="32"/>
      <c r="K48" s="32"/>
      <c r="L48" s="35"/>
    </row>
    <row r="49" spans="2:47" s="1" customFormat="1" ht="12" customHeight="1">
      <c r="B49" s="31"/>
      <c r="C49" s="26" t="s">
        <v>16</v>
      </c>
      <c r="D49" s="32"/>
      <c r="E49" s="32"/>
      <c r="F49" s="32"/>
      <c r="G49" s="32"/>
      <c r="H49" s="32"/>
      <c r="I49" s="109"/>
      <c r="J49" s="32"/>
      <c r="K49" s="32"/>
      <c r="L49" s="35"/>
    </row>
    <row r="50" spans="2:47" s="1" customFormat="1" ht="16.5" customHeight="1">
      <c r="B50" s="31"/>
      <c r="C50" s="32"/>
      <c r="D50" s="32"/>
      <c r="E50" s="334" t="str">
        <f>E7</f>
        <v>GENERÁLNÍ OPRAVA E1 - rozdělení</v>
      </c>
      <c r="F50" s="335"/>
      <c r="G50" s="335"/>
      <c r="H50" s="335"/>
      <c r="I50" s="109"/>
      <c r="J50" s="32"/>
      <c r="K50" s="32"/>
      <c r="L50" s="35"/>
    </row>
    <row r="51" spans="2:47" ht="12" customHeight="1">
      <c r="B51" s="18"/>
      <c r="C51" s="26" t="s">
        <v>106</v>
      </c>
      <c r="D51" s="19"/>
      <c r="E51" s="19"/>
      <c r="F51" s="19"/>
      <c r="G51" s="19"/>
      <c r="H51" s="19"/>
      <c r="J51" s="19"/>
      <c r="K51" s="19"/>
      <c r="L51" s="17"/>
    </row>
    <row r="52" spans="2:47" s="1" customFormat="1" ht="16.5" customHeight="1">
      <c r="B52" s="31"/>
      <c r="C52" s="32"/>
      <c r="D52" s="32"/>
      <c r="E52" s="334" t="s">
        <v>107</v>
      </c>
      <c r="F52" s="302"/>
      <c r="G52" s="302"/>
      <c r="H52" s="302"/>
      <c r="I52" s="109"/>
      <c r="J52" s="32"/>
      <c r="K52" s="32"/>
      <c r="L52" s="35"/>
    </row>
    <row r="53" spans="2:47" s="1" customFormat="1" ht="12" customHeight="1">
      <c r="B53" s="31"/>
      <c r="C53" s="26" t="s">
        <v>108</v>
      </c>
      <c r="D53" s="32"/>
      <c r="E53" s="32"/>
      <c r="F53" s="32"/>
      <c r="G53" s="32"/>
      <c r="H53" s="32"/>
      <c r="I53" s="109"/>
      <c r="J53" s="32"/>
      <c r="K53" s="32"/>
      <c r="L53" s="35"/>
    </row>
    <row r="54" spans="2:47" s="1" customFormat="1" ht="16.5" customHeight="1">
      <c r="B54" s="31"/>
      <c r="C54" s="32"/>
      <c r="D54" s="32"/>
      <c r="E54" s="303" t="str">
        <f>E11</f>
        <v>02i - Nové konstrukce - investiční náklady</v>
      </c>
      <c r="F54" s="302"/>
      <c r="G54" s="302"/>
      <c r="H54" s="302"/>
      <c r="I54" s="109"/>
      <c r="J54" s="32"/>
      <c r="K54" s="32"/>
      <c r="L54" s="35"/>
    </row>
    <row r="55" spans="2:47" s="1" customFormat="1" ht="6.95" customHeight="1">
      <c r="B55" s="31"/>
      <c r="C55" s="32"/>
      <c r="D55" s="32"/>
      <c r="E55" s="32"/>
      <c r="F55" s="32"/>
      <c r="G55" s="32"/>
      <c r="H55" s="32"/>
      <c r="I55" s="109"/>
      <c r="J55" s="32"/>
      <c r="K55" s="32"/>
      <c r="L55" s="35"/>
    </row>
    <row r="56" spans="2:47" s="1" customFormat="1" ht="12" customHeight="1">
      <c r="B56" s="31"/>
      <c r="C56" s="26" t="s">
        <v>21</v>
      </c>
      <c r="D56" s="32"/>
      <c r="E56" s="32"/>
      <c r="F56" s="24" t="str">
        <f>F14</f>
        <v>Liberec</v>
      </c>
      <c r="G56" s="32"/>
      <c r="H56" s="32"/>
      <c r="I56" s="110" t="s">
        <v>23</v>
      </c>
      <c r="J56" s="52" t="str">
        <f>IF(J14="","",J14)</f>
        <v>27. 2. 2019</v>
      </c>
      <c r="K56" s="32"/>
      <c r="L56" s="35"/>
    </row>
    <row r="57" spans="2:47" s="1" customFormat="1" ht="6.95" customHeight="1">
      <c r="B57" s="31"/>
      <c r="C57" s="32"/>
      <c r="D57" s="32"/>
      <c r="E57" s="32"/>
      <c r="F57" s="32"/>
      <c r="G57" s="32"/>
      <c r="H57" s="32"/>
      <c r="I57" s="109"/>
      <c r="J57" s="32"/>
      <c r="K57" s="32"/>
      <c r="L57" s="35"/>
    </row>
    <row r="58" spans="2:47" s="1" customFormat="1" ht="13.7" customHeight="1">
      <c r="B58" s="31"/>
      <c r="C58" s="26" t="s">
        <v>25</v>
      </c>
      <c r="D58" s="32"/>
      <c r="E58" s="32"/>
      <c r="F58" s="24" t="str">
        <f>E17</f>
        <v xml:space="preserve"> </v>
      </c>
      <c r="G58" s="32"/>
      <c r="H58" s="32"/>
      <c r="I58" s="110" t="s">
        <v>31</v>
      </c>
      <c r="J58" s="29" t="str">
        <f>E23</f>
        <v xml:space="preserve"> </v>
      </c>
      <c r="K58" s="32"/>
      <c r="L58" s="35"/>
    </row>
    <row r="59" spans="2:47" s="1" customFormat="1" ht="13.7" customHeight="1">
      <c r="B59" s="31"/>
      <c r="C59" s="26" t="s">
        <v>29</v>
      </c>
      <c r="D59" s="32"/>
      <c r="E59" s="32"/>
      <c r="F59" s="24" t="str">
        <f>IF(E20="","",E20)</f>
        <v>Vyplň údaj</v>
      </c>
      <c r="G59" s="32"/>
      <c r="H59" s="32"/>
      <c r="I59" s="110" t="s">
        <v>33</v>
      </c>
      <c r="J59" s="29" t="str">
        <f>E26</f>
        <v>Propos Liberec s.r.o.</v>
      </c>
      <c r="K59" s="32"/>
      <c r="L59" s="35"/>
    </row>
    <row r="60" spans="2:47" s="1" customFormat="1" ht="10.35" customHeight="1">
      <c r="B60" s="31"/>
      <c r="C60" s="32"/>
      <c r="D60" s="32"/>
      <c r="E60" s="32"/>
      <c r="F60" s="32"/>
      <c r="G60" s="32"/>
      <c r="H60" s="32"/>
      <c r="I60" s="109"/>
      <c r="J60" s="32"/>
      <c r="K60" s="32"/>
      <c r="L60" s="35"/>
    </row>
    <row r="61" spans="2:47" s="1" customFormat="1" ht="29.25" customHeight="1">
      <c r="B61" s="31"/>
      <c r="C61" s="135" t="s">
        <v>111</v>
      </c>
      <c r="D61" s="136"/>
      <c r="E61" s="136"/>
      <c r="F61" s="136"/>
      <c r="G61" s="136"/>
      <c r="H61" s="136"/>
      <c r="I61" s="137"/>
      <c r="J61" s="138" t="s">
        <v>112</v>
      </c>
      <c r="K61" s="136"/>
      <c r="L61" s="35"/>
    </row>
    <row r="62" spans="2:47" s="1" customFormat="1" ht="10.35" customHeight="1">
      <c r="B62" s="31"/>
      <c r="C62" s="32"/>
      <c r="D62" s="32"/>
      <c r="E62" s="32"/>
      <c r="F62" s="32"/>
      <c r="G62" s="32"/>
      <c r="H62" s="32"/>
      <c r="I62" s="109"/>
      <c r="J62" s="32"/>
      <c r="K62" s="32"/>
      <c r="L62" s="35"/>
    </row>
    <row r="63" spans="2:47" s="1" customFormat="1" ht="22.9" customHeight="1">
      <c r="B63" s="31"/>
      <c r="C63" s="139" t="s">
        <v>69</v>
      </c>
      <c r="D63" s="32"/>
      <c r="E63" s="32"/>
      <c r="F63" s="32"/>
      <c r="G63" s="32"/>
      <c r="H63" s="32"/>
      <c r="I63" s="109"/>
      <c r="J63" s="70">
        <f>J102</f>
        <v>0</v>
      </c>
      <c r="K63" s="32"/>
      <c r="L63" s="35"/>
      <c r="AU63" s="14" t="s">
        <v>113</v>
      </c>
    </row>
    <row r="64" spans="2:47" s="8" customFormat="1" ht="24.95" customHeight="1">
      <c r="B64" s="140"/>
      <c r="C64" s="141"/>
      <c r="D64" s="142" t="s">
        <v>114</v>
      </c>
      <c r="E64" s="143"/>
      <c r="F64" s="143"/>
      <c r="G64" s="143"/>
      <c r="H64" s="143"/>
      <c r="I64" s="144"/>
      <c r="J64" s="145">
        <f>J103</f>
        <v>0</v>
      </c>
      <c r="K64" s="141"/>
      <c r="L64" s="146"/>
    </row>
    <row r="65" spans="2:12" s="9" customFormat="1" ht="19.899999999999999" customHeight="1">
      <c r="B65" s="147"/>
      <c r="C65" s="91"/>
      <c r="D65" s="148" t="s">
        <v>242</v>
      </c>
      <c r="E65" s="149"/>
      <c r="F65" s="149"/>
      <c r="G65" s="149"/>
      <c r="H65" s="149"/>
      <c r="I65" s="150"/>
      <c r="J65" s="151">
        <f>J104</f>
        <v>0</v>
      </c>
      <c r="K65" s="91"/>
      <c r="L65" s="152"/>
    </row>
    <row r="66" spans="2:12" s="9" customFormat="1" ht="19.899999999999999" customHeight="1">
      <c r="B66" s="147"/>
      <c r="C66" s="91"/>
      <c r="D66" s="148" t="s">
        <v>243</v>
      </c>
      <c r="E66" s="149"/>
      <c r="F66" s="149"/>
      <c r="G66" s="149"/>
      <c r="H66" s="149"/>
      <c r="I66" s="150"/>
      <c r="J66" s="151">
        <f>J106</f>
        <v>0</v>
      </c>
      <c r="K66" s="91"/>
      <c r="L66" s="152"/>
    </row>
    <row r="67" spans="2:12" s="9" customFormat="1" ht="19.899999999999999" customHeight="1">
      <c r="B67" s="147"/>
      <c r="C67" s="91"/>
      <c r="D67" s="148" t="s">
        <v>244</v>
      </c>
      <c r="E67" s="149"/>
      <c r="F67" s="149"/>
      <c r="G67" s="149"/>
      <c r="H67" s="149"/>
      <c r="I67" s="150"/>
      <c r="J67" s="151">
        <f>J119</f>
        <v>0</v>
      </c>
      <c r="K67" s="91"/>
      <c r="L67" s="152"/>
    </row>
    <row r="68" spans="2:12" s="9" customFormat="1" ht="19.899999999999999" customHeight="1">
      <c r="B68" s="147"/>
      <c r="C68" s="91"/>
      <c r="D68" s="148" t="s">
        <v>245</v>
      </c>
      <c r="E68" s="149"/>
      <c r="F68" s="149"/>
      <c r="G68" s="149"/>
      <c r="H68" s="149"/>
      <c r="I68" s="150"/>
      <c r="J68" s="151">
        <f>J125</f>
        <v>0</v>
      </c>
      <c r="K68" s="91"/>
      <c r="L68" s="152"/>
    </row>
    <row r="69" spans="2:12" s="9" customFormat="1" ht="19.899999999999999" customHeight="1">
      <c r="B69" s="147"/>
      <c r="C69" s="91"/>
      <c r="D69" s="148" t="s">
        <v>116</v>
      </c>
      <c r="E69" s="149"/>
      <c r="F69" s="149"/>
      <c r="G69" s="149"/>
      <c r="H69" s="149"/>
      <c r="I69" s="150"/>
      <c r="J69" s="151">
        <f>J133</f>
        <v>0</v>
      </c>
      <c r="K69" s="91"/>
      <c r="L69" s="152"/>
    </row>
    <row r="70" spans="2:12" s="9" customFormat="1" ht="19.899999999999999" customHeight="1">
      <c r="B70" s="147"/>
      <c r="C70" s="91"/>
      <c r="D70" s="148" t="s">
        <v>246</v>
      </c>
      <c r="E70" s="149"/>
      <c r="F70" s="149"/>
      <c r="G70" s="149"/>
      <c r="H70" s="149"/>
      <c r="I70" s="150"/>
      <c r="J70" s="151">
        <f>J138</f>
        <v>0</v>
      </c>
      <c r="K70" s="91"/>
      <c r="L70" s="152"/>
    </row>
    <row r="71" spans="2:12" s="8" customFormat="1" ht="24.95" customHeight="1">
      <c r="B71" s="140"/>
      <c r="C71" s="141"/>
      <c r="D71" s="142" t="s">
        <v>247</v>
      </c>
      <c r="E71" s="143"/>
      <c r="F71" s="143"/>
      <c r="G71" s="143"/>
      <c r="H71" s="143"/>
      <c r="I71" s="144"/>
      <c r="J71" s="145">
        <f>J140</f>
        <v>0</v>
      </c>
      <c r="K71" s="141"/>
      <c r="L71" s="146"/>
    </row>
    <row r="72" spans="2:12" s="9" customFormat="1" ht="19.899999999999999" customHeight="1">
      <c r="B72" s="147"/>
      <c r="C72" s="91"/>
      <c r="D72" s="148" t="s">
        <v>248</v>
      </c>
      <c r="E72" s="149"/>
      <c r="F72" s="149"/>
      <c r="G72" s="149"/>
      <c r="H72" s="149"/>
      <c r="I72" s="150"/>
      <c r="J72" s="151">
        <f>J141</f>
        <v>0</v>
      </c>
      <c r="K72" s="91"/>
      <c r="L72" s="152"/>
    </row>
    <row r="73" spans="2:12" s="9" customFormat="1" ht="19.899999999999999" customHeight="1">
      <c r="B73" s="147"/>
      <c r="C73" s="91"/>
      <c r="D73" s="148" t="s">
        <v>249</v>
      </c>
      <c r="E73" s="149"/>
      <c r="F73" s="149"/>
      <c r="G73" s="149"/>
      <c r="H73" s="149"/>
      <c r="I73" s="150"/>
      <c r="J73" s="151">
        <f>J145</f>
        <v>0</v>
      </c>
      <c r="K73" s="91"/>
      <c r="L73" s="152"/>
    </row>
    <row r="74" spans="2:12" s="9" customFormat="1" ht="19.899999999999999" customHeight="1">
      <c r="B74" s="147"/>
      <c r="C74" s="91"/>
      <c r="D74" s="148" t="s">
        <v>250</v>
      </c>
      <c r="E74" s="149"/>
      <c r="F74" s="149"/>
      <c r="G74" s="149"/>
      <c r="H74" s="149"/>
      <c r="I74" s="150"/>
      <c r="J74" s="151">
        <f>J155</f>
        <v>0</v>
      </c>
      <c r="K74" s="91"/>
      <c r="L74" s="152"/>
    </row>
    <row r="75" spans="2:12" s="9" customFormat="1" ht="19.899999999999999" customHeight="1">
      <c r="B75" s="147"/>
      <c r="C75" s="91"/>
      <c r="D75" s="148" t="s">
        <v>251</v>
      </c>
      <c r="E75" s="149"/>
      <c r="F75" s="149"/>
      <c r="G75" s="149"/>
      <c r="H75" s="149"/>
      <c r="I75" s="150"/>
      <c r="J75" s="151">
        <f>J170</f>
        <v>0</v>
      </c>
      <c r="K75" s="91"/>
      <c r="L75" s="152"/>
    </row>
    <row r="76" spans="2:12" s="9" customFormat="1" ht="19.899999999999999" customHeight="1">
      <c r="B76" s="147"/>
      <c r="C76" s="91"/>
      <c r="D76" s="148" t="s">
        <v>252</v>
      </c>
      <c r="E76" s="149"/>
      <c r="F76" s="149"/>
      <c r="G76" s="149"/>
      <c r="H76" s="149"/>
      <c r="I76" s="150"/>
      <c r="J76" s="151">
        <f>J186</f>
        <v>0</v>
      </c>
      <c r="K76" s="91"/>
      <c r="L76" s="152"/>
    </row>
    <row r="77" spans="2:12" s="9" customFormat="1" ht="19.899999999999999" customHeight="1">
      <c r="B77" s="147"/>
      <c r="C77" s="91"/>
      <c r="D77" s="148" t="s">
        <v>253</v>
      </c>
      <c r="E77" s="149"/>
      <c r="F77" s="149"/>
      <c r="G77" s="149"/>
      <c r="H77" s="149"/>
      <c r="I77" s="150"/>
      <c r="J77" s="151">
        <f>J194</f>
        <v>0</v>
      </c>
      <c r="K77" s="91"/>
      <c r="L77" s="152"/>
    </row>
    <row r="78" spans="2:12" s="9" customFormat="1" ht="19.899999999999999" customHeight="1">
      <c r="B78" s="147"/>
      <c r="C78" s="91"/>
      <c r="D78" s="148" t="s">
        <v>254</v>
      </c>
      <c r="E78" s="149"/>
      <c r="F78" s="149"/>
      <c r="G78" s="149"/>
      <c r="H78" s="149"/>
      <c r="I78" s="150"/>
      <c r="J78" s="151">
        <f>J217</f>
        <v>0</v>
      </c>
      <c r="K78" s="91"/>
      <c r="L78" s="152"/>
    </row>
    <row r="79" spans="2:12" s="9" customFormat="1" ht="19.899999999999999" customHeight="1">
      <c r="B79" s="147"/>
      <c r="C79" s="91"/>
      <c r="D79" s="148" t="s">
        <v>255</v>
      </c>
      <c r="E79" s="149"/>
      <c r="F79" s="149"/>
      <c r="G79" s="149"/>
      <c r="H79" s="149"/>
      <c r="I79" s="150"/>
      <c r="J79" s="151">
        <f>J222</f>
        <v>0</v>
      </c>
      <c r="K79" s="91"/>
      <c r="L79" s="152"/>
    </row>
    <row r="80" spans="2:12" s="9" customFormat="1" ht="19.899999999999999" customHeight="1">
      <c r="B80" s="147"/>
      <c r="C80" s="91"/>
      <c r="D80" s="148" t="s">
        <v>256</v>
      </c>
      <c r="E80" s="149"/>
      <c r="F80" s="149"/>
      <c r="G80" s="149"/>
      <c r="H80" s="149"/>
      <c r="I80" s="150"/>
      <c r="J80" s="151">
        <f>J225</f>
        <v>0</v>
      </c>
      <c r="K80" s="91"/>
      <c r="L80" s="152"/>
    </row>
    <row r="81" spans="2:12" s="1" customFormat="1" ht="21.75" customHeight="1">
      <c r="B81" s="31"/>
      <c r="C81" s="32"/>
      <c r="D81" s="32"/>
      <c r="E81" s="32"/>
      <c r="F81" s="32"/>
      <c r="G81" s="32"/>
      <c r="H81" s="32"/>
      <c r="I81" s="109"/>
      <c r="J81" s="32"/>
      <c r="K81" s="32"/>
      <c r="L81" s="35"/>
    </row>
    <row r="82" spans="2:12" s="1" customFormat="1" ht="6.95" customHeight="1">
      <c r="B82" s="43"/>
      <c r="C82" s="44"/>
      <c r="D82" s="44"/>
      <c r="E82" s="44"/>
      <c r="F82" s="44"/>
      <c r="G82" s="44"/>
      <c r="H82" s="44"/>
      <c r="I82" s="131"/>
      <c r="J82" s="44"/>
      <c r="K82" s="44"/>
      <c r="L82" s="35"/>
    </row>
    <row r="86" spans="2:12" s="1" customFormat="1" ht="6.95" customHeight="1">
      <c r="B86" s="45"/>
      <c r="C86" s="46"/>
      <c r="D86" s="46"/>
      <c r="E86" s="46"/>
      <c r="F86" s="46"/>
      <c r="G86" s="46"/>
      <c r="H86" s="46"/>
      <c r="I86" s="134"/>
      <c r="J86" s="46"/>
      <c r="K86" s="46"/>
      <c r="L86" s="35"/>
    </row>
    <row r="87" spans="2:12" s="1" customFormat="1" ht="24.95" customHeight="1">
      <c r="B87" s="31"/>
      <c r="C87" s="20" t="s">
        <v>118</v>
      </c>
      <c r="D87" s="32"/>
      <c r="E87" s="32"/>
      <c r="F87" s="32"/>
      <c r="G87" s="32"/>
      <c r="H87" s="32"/>
      <c r="I87" s="109"/>
      <c r="J87" s="32"/>
      <c r="K87" s="32"/>
      <c r="L87" s="35"/>
    </row>
    <row r="88" spans="2:12" s="1" customFormat="1" ht="6.95" customHeight="1">
      <c r="B88" s="31"/>
      <c r="C88" s="32"/>
      <c r="D88" s="32"/>
      <c r="E88" s="32"/>
      <c r="F88" s="32"/>
      <c r="G88" s="32"/>
      <c r="H88" s="32"/>
      <c r="I88" s="109"/>
      <c r="J88" s="32"/>
      <c r="K88" s="32"/>
      <c r="L88" s="35"/>
    </row>
    <row r="89" spans="2:12" s="1" customFormat="1" ht="12" customHeight="1">
      <c r="B89" s="31"/>
      <c r="C89" s="26" t="s">
        <v>16</v>
      </c>
      <c r="D89" s="32"/>
      <c r="E89" s="32"/>
      <c r="F89" s="32"/>
      <c r="G89" s="32"/>
      <c r="H89" s="32"/>
      <c r="I89" s="109"/>
      <c r="J89" s="32"/>
      <c r="K89" s="32"/>
      <c r="L89" s="35"/>
    </row>
    <row r="90" spans="2:12" s="1" customFormat="1" ht="16.5" customHeight="1">
      <c r="B90" s="31"/>
      <c r="C90" s="32"/>
      <c r="D90" s="32"/>
      <c r="E90" s="334" t="str">
        <f>E7</f>
        <v>GENERÁLNÍ OPRAVA E1 - rozdělení</v>
      </c>
      <c r="F90" s="335"/>
      <c r="G90" s="335"/>
      <c r="H90" s="335"/>
      <c r="I90" s="109"/>
      <c r="J90" s="32"/>
      <c r="K90" s="32"/>
      <c r="L90" s="35"/>
    </row>
    <row r="91" spans="2:12" ht="12" customHeight="1">
      <c r="B91" s="18"/>
      <c r="C91" s="26" t="s">
        <v>106</v>
      </c>
      <c r="D91" s="19"/>
      <c r="E91" s="19"/>
      <c r="F91" s="19"/>
      <c r="G91" s="19"/>
      <c r="H91" s="19"/>
      <c r="J91" s="19"/>
      <c r="K91" s="19"/>
      <c r="L91" s="17"/>
    </row>
    <row r="92" spans="2:12" s="1" customFormat="1" ht="16.5" customHeight="1">
      <c r="B92" s="31"/>
      <c r="C92" s="32"/>
      <c r="D92" s="32"/>
      <c r="E92" s="334" t="s">
        <v>107</v>
      </c>
      <c r="F92" s="302"/>
      <c r="G92" s="302"/>
      <c r="H92" s="302"/>
      <c r="I92" s="109"/>
      <c r="J92" s="32"/>
      <c r="K92" s="32"/>
      <c r="L92" s="35"/>
    </row>
    <row r="93" spans="2:12" s="1" customFormat="1" ht="12" customHeight="1">
      <c r="B93" s="31"/>
      <c r="C93" s="26" t="s">
        <v>108</v>
      </c>
      <c r="D93" s="32"/>
      <c r="E93" s="32"/>
      <c r="F93" s="32"/>
      <c r="G93" s="32"/>
      <c r="H93" s="32"/>
      <c r="I93" s="109"/>
      <c r="J93" s="32"/>
      <c r="K93" s="32"/>
      <c r="L93" s="35"/>
    </row>
    <row r="94" spans="2:12" s="1" customFormat="1" ht="16.5" customHeight="1">
      <c r="B94" s="31"/>
      <c r="C94" s="32"/>
      <c r="D94" s="32"/>
      <c r="E94" s="303" t="str">
        <f>E11</f>
        <v>02i - Nové konstrukce - investiční náklady</v>
      </c>
      <c r="F94" s="302"/>
      <c r="G94" s="302"/>
      <c r="H94" s="302"/>
      <c r="I94" s="109"/>
      <c r="J94" s="32"/>
      <c r="K94" s="32"/>
      <c r="L94" s="35"/>
    </row>
    <row r="95" spans="2:12" s="1" customFormat="1" ht="6.95" customHeight="1">
      <c r="B95" s="31"/>
      <c r="C95" s="32"/>
      <c r="D95" s="32"/>
      <c r="E95" s="32"/>
      <c r="F95" s="32"/>
      <c r="G95" s="32"/>
      <c r="H95" s="32"/>
      <c r="I95" s="109"/>
      <c r="J95" s="32"/>
      <c r="K95" s="32"/>
      <c r="L95" s="35"/>
    </row>
    <row r="96" spans="2:12" s="1" customFormat="1" ht="12" customHeight="1">
      <c r="B96" s="31"/>
      <c r="C96" s="26" t="s">
        <v>21</v>
      </c>
      <c r="D96" s="32"/>
      <c r="E96" s="32"/>
      <c r="F96" s="24" t="str">
        <f>F14</f>
        <v>Liberec</v>
      </c>
      <c r="G96" s="32"/>
      <c r="H96" s="32"/>
      <c r="I96" s="110" t="s">
        <v>23</v>
      </c>
      <c r="J96" s="52" t="str">
        <f>IF(J14="","",J14)</f>
        <v>27. 2. 2019</v>
      </c>
      <c r="K96" s="32"/>
      <c r="L96" s="35"/>
    </row>
    <row r="97" spans="2:65" s="1" customFormat="1" ht="6.95" customHeight="1">
      <c r="B97" s="31"/>
      <c r="C97" s="32"/>
      <c r="D97" s="32"/>
      <c r="E97" s="32"/>
      <c r="F97" s="32"/>
      <c r="G97" s="32"/>
      <c r="H97" s="32"/>
      <c r="I97" s="109"/>
      <c r="J97" s="32"/>
      <c r="K97" s="32"/>
      <c r="L97" s="35"/>
    </row>
    <row r="98" spans="2:65" s="1" customFormat="1" ht="13.7" customHeight="1">
      <c r="B98" s="31"/>
      <c r="C98" s="26" t="s">
        <v>25</v>
      </c>
      <c r="D98" s="32"/>
      <c r="E98" s="32"/>
      <c r="F98" s="24" t="str">
        <f>E17</f>
        <v xml:space="preserve"> </v>
      </c>
      <c r="G98" s="32"/>
      <c r="H98" s="32"/>
      <c r="I98" s="110" t="s">
        <v>31</v>
      </c>
      <c r="J98" s="29" t="str">
        <f>E23</f>
        <v xml:space="preserve"> </v>
      </c>
      <c r="K98" s="32"/>
      <c r="L98" s="35"/>
    </row>
    <row r="99" spans="2:65" s="1" customFormat="1" ht="13.7" customHeight="1">
      <c r="B99" s="31"/>
      <c r="C99" s="26" t="s">
        <v>29</v>
      </c>
      <c r="D99" s="32"/>
      <c r="E99" s="32"/>
      <c r="F99" s="24" t="str">
        <f>IF(E20="","",E20)</f>
        <v>Vyplň údaj</v>
      </c>
      <c r="G99" s="32"/>
      <c r="H99" s="32"/>
      <c r="I99" s="110" t="s">
        <v>33</v>
      </c>
      <c r="J99" s="29" t="str">
        <f>E26</f>
        <v>Propos Liberec s.r.o.</v>
      </c>
      <c r="K99" s="32"/>
      <c r="L99" s="35"/>
    </row>
    <row r="100" spans="2:65" s="1" customFormat="1" ht="10.35" customHeight="1">
      <c r="B100" s="31"/>
      <c r="C100" s="32"/>
      <c r="D100" s="32"/>
      <c r="E100" s="32"/>
      <c r="F100" s="32"/>
      <c r="G100" s="32"/>
      <c r="H100" s="32"/>
      <c r="I100" s="109"/>
      <c r="J100" s="32"/>
      <c r="K100" s="32"/>
      <c r="L100" s="35"/>
    </row>
    <row r="101" spans="2:65" s="10" customFormat="1" ht="29.25" customHeight="1">
      <c r="B101" s="153"/>
      <c r="C101" s="154" t="s">
        <v>119</v>
      </c>
      <c r="D101" s="155" t="s">
        <v>56</v>
      </c>
      <c r="E101" s="155" t="s">
        <v>52</v>
      </c>
      <c r="F101" s="155" t="s">
        <v>53</v>
      </c>
      <c r="G101" s="155" t="s">
        <v>120</v>
      </c>
      <c r="H101" s="155" t="s">
        <v>121</v>
      </c>
      <c r="I101" s="156" t="s">
        <v>122</v>
      </c>
      <c r="J101" s="155" t="s">
        <v>112</v>
      </c>
      <c r="K101" s="157" t="s">
        <v>123</v>
      </c>
      <c r="L101" s="158"/>
      <c r="M101" s="61" t="s">
        <v>19</v>
      </c>
      <c r="N101" s="62" t="s">
        <v>41</v>
      </c>
      <c r="O101" s="62" t="s">
        <v>124</v>
      </c>
      <c r="P101" s="62" t="s">
        <v>125</v>
      </c>
      <c r="Q101" s="62" t="s">
        <v>126</v>
      </c>
      <c r="R101" s="62" t="s">
        <v>127</v>
      </c>
      <c r="S101" s="62" t="s">
        <v>128</v>
      </c>
      <c r="T101" s="63" t="s">
        <v>129</v>
      </c>
    </row>
    <row r="102" spans="2:65" s="1" customFormat="1" ht="22.9" customHeight="1">
      <c r="B102" s="31"/>
      <c r="C102" s="68" t="s">
        <v>130</v>
      </c>
      <c r="D102" s="32"/>
      <c r="E102" s="32"/>
      <c r="F102" s="32"/>
      <c r="G102" s="32"/>
      <c r="H102" s="32"/>
      <c r="I102" s="109"/>
      <c r="J102" s="159">
        <f>BK102</f>
        <v>0</v>
      </c>
      <c r="K102" s="32"/>
      <c r="L102" s="35"/>
      <c r="M102" s="64"/>
      <c r="N102" s="65"/>
      <c r="O102" s="65"/>
      <c r="P102" s="160">
        <f>P103+P140</f>
        <v>0</v>
      </c>
      <c r="Q102" s="65"/>
      <c r="R102" s="160">
        <f>R103+R140</f>
        <v>46.81679681</v>
      </c>
      <c r="S102" s="65"/>
      <c r="T102" s="161">
        <f>T103+T140</f>
        <v>0</v>
      </c>
      <c r="AT102" s="14" t="s">
        <v>70</v>
      </c>
      <c r="AU102" s="14" t="s">
        <v>113</v>
      </c>
      <c r="BK102" s="162">
        <f>BK103+BK140</f>
        <v>0</v>
      </c>
    </row>
    <row r="103" spans="2:65" s="11" customFormat="1" ht="25.9" customHeight="1">
      <c r="B103" s="163"/>
      <c r="C103" s="164"/>
      <c r="D103" s="165" t="s">
        <v>70</v>
      </c>
      <c r="E103" s="166" t="s">
        <v>131</v>
      </c>
      <c r="F103" s="166" t="s">
        <v>132</v>
      </c>
      <c r="G103" s="164"/>
      <c r="H103" s="164"/>
      <c r="I103" s="167"/>
      <c r="J103" s="168">
        <f>BK103</f>
        <v>0</v>
      </c>
      <c r="K103" s="164"/>
      <c r="L103" s="169"/>
      <c r="M103" s="170"/>
      <c r="N103" s="171"/>
      <c r="O103" s="171"/>
      <c r="P103" s="172">
        <f>P104+P106+P119+P125+P133+P138</f>
        <v>0</v>
      </c>
      <c r="Q103" s="171"/>
      <c r="R103" s="172">
        <f>R104+R106+R119+R125+R133+R138</f>
        <v>37.741010279999998</v>
      </c>
      <c r="S103" s="171"/>
      <c r="T103" s="173">
        <f>T104+T106+T119+T125+T133+T138</f>
        <v>0</v>
      </c>
      <c r="AR103" s="174" t="s">
        <v>78</v>
      </c>
      <c r="AT103" s="175" t="s">
        <v>70</v>
      </c>
      <c r="AU103" s="175" t="s">
        <v>71</v>
      </c>
      <c r="AY103" s="174" t="s">
        <v>133</v>
      </c>
      <c r="BK103" s="176">
        <f>BK104+BK106+BK119+BK125+BK133+BK138</f>
        <v>0</v>
      </c>
    </row>
    <row r="104" spans="2:65" s="11" customFormat="1" ht="22.9" customHeight="1">
      <c r="B104" s="163"/>
      <c r="C104" s="164"/>
      <c r="D104" s="165" t="s">
        <v>70</v>
      </c>
      <c r="E104" s="177" t="s">
        <v>80</v>
      </c>
      <c r="F104" s="177" t="s">
        <v>257</v>
      </c>
      <c r="G104" s="164"/>
      <c r="H104" s="164"/>
      <c r="I104" s="167"/>
      <c r="J104" s="178">
        <f>BK104</f>
        <v>0</v>
      </c>
      <c r="K104" s="164"/>
      <c r="L104" s="169"/>
      <c r="M104" s="170"/>
      <c r="N104" s="171"/>
      <c r="O104" s="171"/>
      <c r="P104" s="172">
        <f>P105</f>
        <v>0</v>
      </c>
      <c r="Q104" s="171"/>
      <c r="R104" s="172">
        <f>R105</f>
        <v>1.7295694499999998</v>
      </c>
      <c r="S104" s="171"/>
      <c r="T104" s="173">
        <f>T105</f>
        <v>0</v>
      </c>
      <c r="AR104" s="174" t="s">
        <v>78</v>
      </c>
      <c r="AT104" s="175" t="s">
        <v>70</v>
      </c>
      <c r="AU104" s="175" t="s">
        <v>78</v>
      </c>
      <c r="AY104" s="174" t="s">
        <v>133</v>
      </c>
      <c r="BK104" s="176">
        <f>BK105</f>
        <v>0</v>
      </c>
    </row>
    <row r="105" spans="2:65" s="1" customFormat="1" ht="16.5" customHeight="1">
      <c r="B105" s="31"/>
      <c r="C105" s="179" t="s">
        <v>78</v>
      </c>
      <c r="D105" s="179" t="s">
        <v>135</v>
      </c>
      <c r="E105" s="180" t="s">
        <v>258</v>
      </c>
      <c r="F105" s="181" t="s">
        <v>259</v>
      </c>
      <c r="G105" s="182" t="s">
        <v>138</v>
      </c>
      <c r="H105" s="183">
        <v>0.70499999999999996</v>
      </c>
      <c r="I105" s="184"/>
      <c r="J105" s="185">
        <f>ROUND(I105*H105,2)</f>
        <v>0</v>
      </c>
      <c r="K105" s="181" t="s">
        <v>139</v>
      </c>
      <c r="L105" s="35"/>
      <c r="M105" s="186" t="s">
        <v>19</v>
      </c>
      <c r="N105" s="187" t="s">
        <v>42</v>
      </c>
      <c r="O105" s="57"/>
      <c r="P105" s="188">
        <f>O105*H105</f>
        <v>0</v>
      </c>
      <c r="Q105" s="188">
        <v>2.45329</v>
      </c>
      <c r="R105" s="188">
        <f>Q105*H105</f>
        <v>1.7295694499999998</v>
      </c>
      <c r="S105" s="188">
        <v>0</v>
      </c>
      <c r="T105" s="189">
        <f>S105*H105</f>
        <v>0</v>
      </c>
      <c r="AR105" s="14" t="s">
        <v>140</v>
      </c>
      <c r="AT105" s="14" t="s">
        <v>135</v>
      </c>
      <c r="AU105" s="14" t="s">
        <v>80</v>
      </c>
      <c r="AY105" s="14" t="s">
        <v>133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4" t="s">
        <v>78</v>
      </c>
      <c r="BK105" s="190">
        <f>ROUND(I105*H105,2)</f>
        <v>0</v>
      </c>
      <c r="BL105" s="14" t="s">
        <v>140</v>
      </c>
      <c r="BM105" s="14" t="s">
        <v>260</v>
      </c>
    </row>
    <row r="106" spans="2:65" s="11" customFormat="1" ht="22.9" customHeight="1">
      <c r="B106" s="163"/>
      <c r="C106" s="164"/>
      <c r="D106" s="165" t="s">
        <v>70</v>
      </c>
      <c r="E106" s="177" t="s">
        <v>145</v>
      </c>
      <c r="F106" s="177" t="s">
        <v>261</v>
      </c>
      <c r="G106" s="164"/>
      <c r="H106" s="164"/>
      <c r="I106" s="167"/>
      <c r="J106" s="178">
        <f>BK106</f>
        <v>0</v>
      </c>
      <c r="K106" s="164"/>
      <c r="L106" s="169"/>
      <c r="M106" s="170"/>
      <c r="N106" s="171"/>
      <c r="O106" s="171"/>
      <c r="P106" s="172">
        <f>SUM(P107:P118)</f>
        <v>0</v>
      </c>
      <c r="Q106" s="171"/>
      <c r="R106" s="172">
        <f>SUM(R107:R118)</f>
        <v>23.715473129999999</v>
      </c>
      <c r="S106" s="171"/>
      <c r="T106" s="173">
        <f>SUM(T107:T118)</f>
        <v>0</v>
      </c>
      <c r="AR106" s="174" t="s">
        <v>78</v>
      </c>
      <c r="AT106" s="175" t="s">
        <v>70</v>
      </c>
      <c r="AU106" s="175" t="s">
        <v>78</v>
      </c>
      <c r="AY106" s="174" t="s">
        <v>133</v>
      </c>
      <c r="BK106" s="176">
        <f>SUM(BK107:BK118)</f>
        <v>0</v>
      </c>
    </row>
    <row r="107" spans="2:65" s="1" customFormat="1" ht="16.5" customHeight="1">
      <c r="B107" s="31"/>
      <c r="C107" s="179" t="s">
        <v>80</v>
      </c>
      <c r="D107" s="179" t="s">
        <v>135</v>
      </c>
      <c r="E107" s="180" t="s">
        <v>262</v>
      </c>
      <c r="F107" s="181" t="s">
        <v>263</v>
      </c>
      <c r="G107" s="182" t="s">
        <v>138</v>
      </c>
      <c r="H107" s="183">
        <v>1.022</v>
      </c>
      <c r="I107" s="184"/>
      <c r="J107" s="185">
        <f t="shared" ref="J107:J118" si="0">ROUND(I107*H107,2)</f>
        <v>0</v>
      </c>
      <c r="K107" s="181" t="s">
        <v>139</v>
      </c>
      <c r="L107" s="35"/>
      <c r="M107" s="186" t="s">
        <v>19</v>
      </c>
      <c r="N107" s="187" t="s">
        <v>42</v>
      </c>
      <c r="O107" s="57"/>
      <c r="P107" s="188">
        <f t="shared" ref="P107:P118" si="1">O107*H107</f>
        <v>0</v>
      </c>
      <c r="Q107" s="188">
        <v>1.8774999999999999</v>
      </c>
      <c r="R107" s="188">
        <f t="shared" ref="R107:R118" si="2">Q107*H107</f>
        <v>1.9188049999999999</v>
      </c>
      <c r="S107" s="188">
        <v>0</v>
      </c>
      <c r="T107" s="189">
        <f t="shared" ref="T107:T118" si="3">S107*H107</f>
        <v>0</v>
      </c>
      <c r="AR107" s="14" t="s">
        <v>140</v>
      </c>
      <c r="AT107" s="14" t="s">
        <v>135</v>
      </c>
      <c r="AU107" s="14" t="s">
        <v>80</v>
      </c>
      <c r="AY107" s="14" t="s">
        <v>133</v>
      </c>
      <c r="BE107" s="190">
        <f t="shared" ref="BE107:BE118" si="4">IF(N107="základní",J107,0)</f>
        <v>0</v>
      </c>
      <c r="BF107" s="190">
        <f t="shared" ref="BF107:BF118" si="5">IF(N107="snížená",J107,0)</f>
        <v>0</v>
      </c>
      <c r="BG107" s="190">
        <f t="shared" ref="BG107:BG118" si="6">IF(N107="zákl. přenesená",J107,0)</f>
        <v>0</v>
      </c>
      <c r="BH107" s="190">
        <f t="shared" ref="BH107:BH118" si="7">IF(N107="sníž. přenesená",J107,0)</f>
        <v>0</v>
      </c>
      <c r="BI107" s="190">
        <f t="shared" ref="BI107:BI118" si="8">IF(N107="nulová",J107,0)</f>
        <v>0</v>
      </c>
      <c r="BJ107" s="14" t="s">
        <v>78</v>
      </c>
      <c r="BK107" s="190">
        <f t="shared" ref="BK107:BK118" si="9">ROUND(I107*H107,2)</f>
        <v>0</v>
      </c>
      <c r="BL107" s="14" t="s">
        <v>140</v>
      </c>
      <c r="BM107" s="14" t="s">
        <v>264</v>
      </c>
    </row>
    <row r="108" spans="2:65" s="1" customFormat="1" ht="16.5" customHeight="1">
      <c r="B108" s="31"/>
      <c r="C108" s="179" t="s">
        <v>145</v>
      </c>
      <c r="D108" s="179" t="s">
        <v>135</v>
      </c>
      <c r="E108" s="180" t="s">
        <v>265</v>
      </c>
      <c r="F108" s="181" t="s">
        <v>266</v>
      </c>
      <c r="G108" s="182" t="s">
        <v>138</v>
      </c>
      <c r="H108" s="183">
        <v>5.0309999999999997</v>
      </c>
      <c r="I108" s="184"/>
      <c r="J108" s="185">
        <f t="shared" si="0"/>
        <v>0</v>
      </c>
      <c r="K108" s="181" t="s">
        <v>139</v>
      </c>
      <c r="L108" s="35"/>
      <c r="M108" s="186" t="s">
        <v>19</v>
      </c>
      <c r="N108" s="187" t="s">
        <v>42</v>
      </c>
      <c r="O108" s="57"/>
      <c r="P108" s="188">
        <f t="shared" si="1"/>
        <v>0</v>
      </c>
      <c r="Q108" s="188">
        <v>1.8774999999999999</v>
      </c>
      <c r="R108" s="188">
        <f t="shared" si="2"/>
        <v>9.4457024999999994</v>
      </c>
      <c r="S108" s="188">
        <v>0</v>
      </c>
      <c r="T108" s="189">
        <f t="shared" si="3"/>
        <v>0</v>
      </c>
      <c r="AR108" s="14" t="s">
        <v>140</v>
      </c>
      <c r="AT108" s="14" t="s">
        <v>135</v>
      </c>
      <c r="AU108" s="14" t="s">
        <v>80</v>
      </c>
      <c r="AY108" s="14" t="s">
        <v>133</v>
      </c>
      <c r="BE108" s="190">
        <f t="shared" si="4"/>
        <v>0</v>
      </c>
      <c r="BF108" s="190">
        <f t="shared" si="5"/>
        <v>0</v>
      </c>
      <c r="BG108" s="190">
        <f t="shared" si="6"/>
        <v>0</v>
      </c>
      <c r="BH108" s="190">
        <f t="shared" si="7"/>
        <v>0</v>
      </c>
      <c r="BI108" s="190">
        <f t="shared" si="8"/>
        <v>0</v>
      </c>
      <c r="BJ108" s="14" t="s">
        <v>78</v>
      </c>
      <c r="BK108" s="190">
        <f t="shared" si="9"/>
        <v>0</v>
      </c>
      <c r="BL108" s="14" t="s">
        <v>140</v>
      </c>
      <c r="BM108" s="14" t="s">
        <v>267</v>
      </c>
    </row>
    <row r="109" spans="2:65" s="1" customFormat="1" ht="22.5" customHeight="1">
      <c r="B109" s="31"/>
      <c r="C109" s="179" t="s">
        <v>140</v>
      </c>
      <c r="D109" s="179" t="s">
        <v>135</v>
      </c>
      <c r="E109" s="180" t="s">
        <v>268</v>
      </c>
      <c r="F109" s="181" t="s">
        <v>269</v>
      </c>
      <c r="G109" s="182" t="s">
        <v>217</v>
      </c>
      <c r="H109" s="183">
        <v>12.878</v>
      </c>
      <c r="I109" s="184"/>
      <c r="J109" s="185">
        <f t="shared" si="0"/>
        <v>0</v>
      </c>
      <c r="K109" s="181" t="s">
        <v>139</v>
      </c>
      <c r="L109" s="35"/>
      <c r="M109" s="186" t="s">
        <v>19</v>
      </c>
      <c r="N109" s="187" t="s">
        <v>42</v>
      </c>
      <c r="O109" s="57"/>
      <c r="P109" s="188">
        <f t="shared" si="1"/>
        <v>0</v>
      </c>
      <c r="Q109" s="188">
        <v>0.14732000000000001</v>
      </c>
      <c r="R109" s="188">
        <f t="shared" si="2"/>
        <v>1.8971869600000002</v>
      </c>
      <c r="S109" s="188">
        <v>0</v>
      </c>
      <c r="T109" s="189">
        <f t="shared" si="3"/>
        <v>0</v>
      </c>
      <c r="AR109" s="14" t="s">
        <v>140</v>
      </c>
      <c r="AT109" s="14" t="s">
        <v>135</v>
      </c>
      <c r="AU109" s="14" t="s">
        <v>80</v>
      </c>
      <c r="AY109" s="14" t="s">
        <v>133</v>
      </c>
      <c r="BE109" s="190">
        <f t="shared" si="4"/>
        <v>0</v>
      </c>
      <c r="BF109" s="190">
        <f t="shared" si="5"/>
        <v>0</v>
      </c>
      <c r="BG109" s="190">
        <f t="shared" si="6"/>
        <v>0</v>
      </c>
      <c r="BH109" s="190">
        <f t="shared" si="7"/>
        <v>0</v>
      </c>
      <c r="BI109" s="190">
        <f t="shared" si="8"/>
        <v>0</v>
      </c>
      <c r="BJ109" s="14" t="s">
        <v>78</v>
      </c>
      <c r="BK109" s="190">
        <f t="shared" si="9"/>
        <v>0</v>
      </c>
      <c r="BL109" s="14" t="s">
        <v>140</v>
      </c>
      <c r="BM109" s="14" t="s">
        <v>270</v>
      </c>
    </row>
    <row r="110" spans="2:65" s="1" customFormat="1" ht="16.5" customHeight="1">
      <c r="B110" s="31"/>
      <c r="C110" s="179" t="s">
        <v>154</v>
      </c>
      <c r="D110" s="179" t="s">
        <v>135</v>
      </c>
      <c r="E110" s="180" t="s">
        <v>271</v>
      </c>
      <c r="F110" s="181" t="s">
        <v>272</v>
      </c>
      <c r="G110" s="182" t="s">
        <v>138</v>
      </c>
      <c r="H110" s="183">
        <v>1.1990000000000001</v>
      </c>
      <c r="I110" s="184"/>
      <c r="J110" s="185">
        <f t="shared" si="0"/>
        <v>0</v>
      </c>
      <c r="K110" s="181" t="s">
        <v>139</v>
      </c>
      <c r="L110" s="35"/>
      <c r="M110" s="186" t="s">
        <v>19</v>
      </c>
      <c r="N110" s="187" t="s">
        <v>42</v>
      </c>
      <c r="O110" s="57"/>
      <c r="P110" s="188">
        <f t="shared" si="1"/>
        <v>0</v>
      </c>
      <c r="Q110" s="188">
        <v>1.94302</v>
      </c>
      <c r="R110" s="188">
        <f t="shared" si="2"/>
        <v>2.32968098</v>
      </c>
      <c r="S110" s="188">
        <v>0</v>
      </c>
      <c r="T110" s="189">
        <f t="shared" si="3"/>
        <v>0</v>
      </c>
      <c r="AR110" s="14" t="s">
        <v>140</v>
      </c>
      <c r="AT110" s="14" t="s">
        <v>135</v>
      </c>
      <c r="AU110" s="14" t="s">
        <v>80</v>
      </c>
      <c r="AY110" s="14" t="s">
        <v>133</v>
      </c>
      <c r="BE110" s="190">
        <f t="shared" si="4"/>
        <v>0</v>
      </c>
      <c r="BF110" s="190">
        <f t="shared" si="5"/>
        <v>0</v>
      </c>
      <c r="BG110" s="190">
        <f t="shared" si="6"/>
        <v>0</v>
      </c>
      <c r="BH110" s="190">
        <f t="shared" si="7"/>
        <v>0</v>
      </c>
      <c r="BI110" s="190">
        <f t="shared" si="8"/>
        <v>0</v>
      </c>
      <c r="BJ110" s="14" t="s">
        <v>78</v>
      </c>
      <c r="BK110" s="190">
        <f t="shared" si="9"/>
        <v>0</v>
      </c>
      <c r="BL110" s="14" t="s">
        <v>140</v>
      </c>
      <c r="BM110" s="14" t="s">
        <v>273</v>
      </c>
    </row>
    <row r="111" spans="2:65" s="1" customFormat="1" ht="16.5" customHeight="1">
      <c r="B111" s="31"/>
      <c r="C111" s="179" t="s">
        <v>158</v>
      </c>
      <c r="D111" s="179" t="s">
        <v>135</v>
      </c>
      <c r="E111" s="180" t="s">
        <v>274</v>
      </c>
      <c r="F111" s="181" t="s">
        <v>275</v>
      </c>
      <c r="G111" s="182" t="s">
        <v>223</v>
      </c>
      <c r="H111" s="183">
        <v>0.36699999999999999</v>
      </c>
      <c r="I111" s="184"/>
      <c r="J111" s="185">
        <f t="shared" si="0"/>
        <v>0</v>
      </c>
      <c r="K111" s="181" t="s">
        <v>139</v>
      </c>
      <c r="L111" s="35"/>
      <c r="M111" s="186" t="s">
        <v>19</v>
      </c>
      <c r="N111" s="187" t="s">
        <v>42</v>
      </c>
      <c r="O111" s="57"/>
      <c r="P111" s="188">
        <f t="shared" si="1"/>
        <v>0</v>
      </c>
      <c r="Q111" s="188">
        <v>1.0900000000000001</v>
      </c>
      <c r="R111" s="188">
        <f t="shared" si="2"/>
        <v>0.40003</v>
      </c>
      <c r="S111" s="188">
        <v>0</v>
      </c>
      <c r="T111" s="189">
        <f t="shared" si="3"/>
        <v>0</v>
      </c>
      <c r="AR111" s="14" t="s">
        <v>140</v>
      </c>
      <c r="AT111" s="14" t="s">
        <v>135</v>
      </c>
      <c r="AU111" s="14" t="s">
        <v>80</v>
      </c>
      <c r="AY111" s="14" t="s">
        <v>133</v>
      </c>
      <c r="BE111" s="190">
        <f t="shared" si="4"/>
        <v>0</v>
      </c>
      <c r="BF111" s="190">
        <f t="shared" si="5"/>
        <v>0</v>
      </c>
      <c r="BG111" s="190">
        <f t="shared" si="6"/>
        <v>0</v>
      </c>
      <c r="BH111" s="190">
        <f t="shared" si="7"/>
        <v>0</v>
      </c>
      <c r="BI111" s="190">
        <f t="shared" si="8"/>
        <v>0</v>
      </c>
      <c r="BJ111" s="14" t="s">
        <v>78</v>
      </c>
      <c r="BK111" s="190">
        <f t="shared" si="9"/>
        <v>0</v>
      </c>
      <c r="BL111" s="14" t="s">
        <v>140</v>
      </c>
      <c r="BM111" s="14" t="s">
        <v>276</v>
      </c>
    </row>
    <row r="112" spans="2:65" s="1" customFormat="1" ht="16.5" customHeight="1">
      <c r="B112" s="31"/>
      <c r="C112" s="179" t="s">
        <v>163</v>
      </c>
      <c r="D112" s="179" t="s">
        <v>135</v>
      </c>
      <c r="E112" s="180" t="s">
        <v>277</v>
      </c>
      <c r="F112" s="181" t="s">
        <v>278</v>
      </c>
      <c r="G112" s="182" t="s">
        <v>223</v>
      </c>
      <c r="H112" s="183">
        <v>5.75</v>
      </c>
      <c r="I112" s="184"/>
      <c r="J112" s="185">
        <f t="shared" si="0"/>
        <v>0</v>
      </c>
      <c r="K112" s="181" t="s">
        <v>139</v>
      </c>
      <c r="L112" s="35"/>
      <c r="M112" s="186" t="s">
        <v>19</v>
      </c>
      <c r="N112" s="187" t="s">
        <v>42</v>
      </c>
      <c r="O112" s="57"/>
      <c r="P112" s="188">
        <f t="shared" si="1"/>
        <v>0</v>
      </c>
      <c r="Q112" s="188">
        <v>1.0900000000000001</v>
      </c>
      <c r="R112" s="188">
        <f t="shared" si="2"/>
        <v>6.2675000000000001</v>
      </c>
      <c r="S112" s="188">
        <v>0</v>
      </c>
      <c r="T112" s="189">
        <f t="shared" si="3"/>
        <v>0</v>
      </c>
      <c r="AR112" s="14" t="s">
        <v>140</v>
      </c>
      <c r="AT112" s="14" t="s">
        <v>135</v>
      </c>
      <c r="AU112" s="14" t="s">
        <v>80</v>
      </c>
      <c r="AY112" s="14" t="s">
        <v>133</v>
      </c>
      <c r="BE112" s="190">
        <f t="shared" si="4"/>
        <v>0</v>
      </c>
      <c r="BF112" s="190">
        <f t="shared" si="5"/>
        <v>0</v>
      </c>
      <c r="BG112" s="190">
        <f t="shared" si="6"/>
        <v>0</v>
      </c>
      <c r="BH112" s="190">
        <f t="shared" si="7"/>
        <v>0</v>
      </c>
      <c r="BI112" s="190">
        <f t="shared" si="8"/>
        <v>0</v>
      </c>
      <c r="BJ112" s="14" t="s">
        <v>78</v>
      </c>
      <c r="BK112" s="190">
        <f t="shared" si="9"/>
        <v>0</v>
      </c>
      <c r="BL112" s="14" t="s">
        <v>140</v>
      </c>
      <c r="BM112" s="14" t="s">
        <v>279</v>
      </c>
    </row>
    <row r="113" spans="2:65" s="1" customFormat="1" ht="16.5" customHeight="1">
      <c r="B113" s="31"/>
      <c r="C113" s="179" t="s">
        <v>167</v>
      </c>
      <c r="D113" s="179" t="s">
        <v>135</v>
      </c>
      <c r="E113" s="180" t="s">
        <v>280</v>
      </c>
      <c r="F113" s="181" t="s">
        <v>281</v>
      </c>
      <c r="G113" s="182" t="s">
        <v>217</v>
      </c>
      <c r="H113" s="183">
        <v>0.7</v>
      </c>
      <c r="I113" s="184"/>
      <c r="J113" s="185">
        <f t="shared" si="0"/>
        <v>0</v>
      </c>
      <c r="K113" s="181" t="s">
        <v>139</v>
      </c>
      <c r="L113" s="35"/>
      <c r="M113" s="186" t="s">
        <v>19</v>
      </c>
      <c r="N113" s="187" t="s">
        <v>42</v>
      </c>
      <c r="O113" s="57"/>
      <c r="P113" s="188">
        <f t="shared" si="1"/>
        <v>0</v>
      </c>
      <c r="Q113" s="188">
        <v>0.12335</v>
      </c>
      <c r="R113" s="188">
        <f t="shared" si="2"/>
        <v>8.6344999999999991E-2</v>
      </c>
      <c r="S113" s="188">
        <v>0</v>
      </c>
      <c r="T113" s="189">
        <f t="shared" si="3"/>
        <v>0</v>
      </c>
      <c r="AR113" s="14" t="s">
        <v>140</v>
      </c>
      <c r="AT113" s="14" t="s">
        <v>135</v>
      </c>
      <c r="AU113" s="14" t="s">
        <v>80</v>
      </c>
      <c r="AY113" s="14" t="s">
        <v>133</v>
      </c>
      <c r="BE113" s="190">
        <f t="shared" si="4"/>
        <v>0</v>
      </c>
      <c r="BF113" s="190">
        <f t="shared" si="5"/>
        <v>0</v>
      </c>
      <c r="BG113" s="190">
        <f t="shared" si="6"/>
        <v>0</v>
      </c>
      <c r="BH113" s="190">
        <f t="shared" si="7"/>
        <v>0</v>
      </c>
      <c r="BI113" s="190">
        <f t="shared" si="8"/>
        <v>0</v>
      </c>
      <c r="BJ113" s="14" t="s">
        <v>78</v>
      </c>
      <c r="BK113" s="190">
        <f t="shared" si="9"/>
        <v>0</v>
      </c>
      <c r="BL113" s="14" t="s">
        <v>140</v>
      </c>
      <c r="BM113" s="14" t="s">
        <v>282</v>
      </c>
    </row>
    <row r="114" spans="2:65" s="1" customFormat="1" ht="22.5" customHeight="1">
      <c r="B114" s="31"/>
      <c r="C114" s="179" t="s">
        <v>152</v>
      </c>
      <c r="D114" s="179" t="s">
        <v>135</v>
      </c>
      <c r="E114" s="180" t="s">
        <v>283</v>
      </c>
      <c r="F114" s="181" t="s">
        <v>284</v>
      </c>
      <c r="G114" s="182" t="s">
        <v>217</v>
      </c>
      <c r="H114" s="183">
        <v>6.88</v>
      </c>
      <c r="I114" s="184"/>
      <c r="J114" s="185">
        <f t="shared" si="0"/>
        <v>0</v>
      </c>
      <c r="K114" s="181" t="s">
        <v>139</v>
      </c>
      <c r="L114" s="35"/>
      <c r="M114" s="186" t="s">
        <v>19</v>
      </c>
      <c r="N114" s="187" t="s">
        <v>42</v>
      </c>
      <c r="O114" s="57"/>
      <c r="P114" s="188">
        <f t="shared" si="1"/>
        <v>0</v>
      </c>
      <c r="Q114" s="188">
        <v>7.2969999999999993E-2</v>
      </c>
      <c r="R114" s="188">
        <f t="shared" si="2"/>
        <v>0.50203359999999997</v>
      </c>
      <c r="S114" s="188">
        <v>0</v>
      </c>
      <c r="T114" s="189">
        <f t="shared" si="3"/>
        <v>0</v>
      </c>
      <c r="AR114" s="14" t="s">
        <v>140</v>
      </c>
      <c r="AT114" s="14" t="s">
        <v>135</v>
      </c>
      <c r="AU114" s="14" t="s">
        <v>80</v>
      </c>
      <c r="AY114" s="14" t="s">
        <v>133</v>
      </c>
      <c r="BE114" s="190">
        <f t="shared" si="4"/>
        <v>0</v>
      </c>
      <c r="BF114" s="190">
        <f t="shared" si="5"/>
        <v>0</v>
      </c>
      <c r="BG114" s="190">
        <f t="shared" si="6"/>
        <v>0</v>
      </c>
      <c r="BH114" s="190">
        <f t="shared" si="7"/>
        <v>0</v>
      </c>
      <c r="BI114" s="190">
        <f t="shared" si="8"/>
        <v>0</v>
      </c>
      <c r="BJ114" s="14" t="s">
        <v>78</v>
      </c>
      <c r="BK114" s="190">
        <f t="shared" si="9"/>
        <v>0</v>
      </c>
      <c r="BL114" s="14" t="s">
        <v>140</v>
      </c>
      <c r="BM114" s="14" t="s">
        <v>285</v>
      </c>
    </row>
    <row r="115" spans="2:65" s="1" customFormat="1" ht="22.5" customHeight="1">
      <c r="B115" s="31"/>
      <c r="C115" s="179" t="s">
        <v>174</v>
      </c>
      <c r="D115" s="179" t="s">
        <v>135</v>
      </c>
      <c r="E115" s="180" t="s">
        <v>286</v>
      </c>
      <c r="F115" s="181" t="s">
        <v>287</v>
      </c>
      <c r="G115" s="182" t="s">
        <v>217</v>
      </c>
      <c r="H115" s="183">
        <v>0.8</v>
      </c>
      <c r="I115" s="184"/>
      <c r="J115" s="185">
        <f t="shared" si="0"/>
        <v>0</v>
      </c>
      <c r="K115" s="181" t="s">
        <v>139</v>
      </c>
      <c r="L115" s="35"/>
      <c r="M115" s="186" t="s">
        <v>19</v>
      </c>
      <c r="N115" s="187" t="s">
        <v>42</v>
      </c>
      <c r="O115" s="57"/>
      <c r="P115" s="188">
        <f t="shared" si="1"/>
        <v>0</v>
      </c>
      <c r="Q115" s="188">
        <v>0.11085</v>
      </c>
      <c r="R115" s="188">
        <f t="shared" si="2"/>
        <v>8.8680000000000009E-2</v>
      </c>
      <c r="S115" s="188">
        <v>0</v>
      </c>
      <c r="T115" s="189">
        <f t="shared" si="3"/>
        <v>0</v>
      </c>
      <c r="AR115" s="14" t="s">
        <v>140</v>
      </c>
      <c r="AT115" s="14" t="s">
        <v>135</v>
      </c>
      <c r="AU115" s="14" t="s">
        <v>80</v>
      </c>
      <c r="AY115" s="14" t="s">
        <v>133</v>
      </c>
      <c r="BE115" s="190">
        <f t="shared" si="4"/>
        <v>0</v>
      </c>
      <c r="BF115" s="190">
        <f t="shared" si="5"/>
        <v>0</v>
      </c>
      <c r="BG115" s="190">
        <f t="shared" si="6"/>
        <v>0</v>
      </c>
      <c r="BH115" s="190">
        <f t="shared" si="7"/>
        <v>0</v>
      </c>
      <c r="BI115" s="190">
        <f t="shared" si="8"/>
        <v>0</v>
      </c>
      <c r="BJ115" s="14" t="s">
        <v>78</v>
      </c>
      <c r="BK115" s="190">
        <f t="shared" si="9"/>
        <v>0</v>
      </c>
      <c r="BL115" s="14" t="s">
        <v>140</v>
      </c>
      <c r="BM115" s="14" t="s">
        <v>288</v>
      </c>
    </row>
    <row r="116" spans="2:65" s="1" customFormat="1" ht="16.5" customHeight="1">
      <c r="B116" s="31"/>
      <c r="C116" s="179" t="s">
        <v>178</v>
      </c>
      <c r="D116" s="179" t="s">
        <v>135</v>
      </c>
      <c r="E116" s="180" t="s">
        <v>289</v>
      </c>
      <c r="F116" s="181" t="s">
        <v>290</v>
      </c>
      <c r="G116" s="182" t="s">
        <v>217</v>
      </c>
      <c r="H116" s="183">
        <v>6.2750000000000004</v>
      </c>
      <c r="I116" s="184"/>
      <c r="J116" s="185">
        <f t="shared" si="0"/>
        <v>0</v>
      </c>
      <c r="K116" s="181" t="s">
        <v>139</v>
      </c>
      <c r="L116" s="35"/>
      <c r="M116" s="186" t="s">
        <v>19</v>
      </c>
      <c r="N116" s="187" t="s">
        <v>42</v>
      </c>
      <c r="O116" s="57"/>
      <c r="P116" s="188">
        <f t="shared" si="1"/>
        <v>0</v>
      </c>
      <c r="Q116" s="188">
        <v>6.9169999999999995E-2</v>
      </c>
      <c r="R116" s="188">
        <f t="shared" si="2"/>
        <v>0.43404175</v>
      </c>
      <c r="S116" s="188">
        <v>0</v>
      </c>
      <c r="T116" s="189">
        <f t="shared" si="3"/>
        <v>0</v>
      </c>
      <c r="AR116" s="14" t="s">
        <v>140</v>
      </c>
      <c r="AT116" s="14" t="s">
        <v>135</v>
      </c>
      <c r="AU116" s="14" t="s">
        <v>80</v>
      </c>
      <c r="AY116" s="14" t="s">
        <v>133</v>
      </c>
      <c r="BE116" s="190">
        <f t="shared" si="4"/>
        <v>0</v>
      </c>
      <c r="BF116" s="190">
        <f t="shared" si="5"/>
        <v>0</v>
      </c>
      <c r="BG116" s="190">
        <f t="shared" si="6"/>
        <v>0</v>
      </c>
      <c r="BH116" s="190">
        <f t="shared" si="7"/>
        <v>0</v>
      </c>
      <c r="BI116" s="190">
        <f t="shared" si="8"/>
        <v>0</v>
      </c>
      <c r="BJ116" s="14" t="s">
        <v>78</v>
      </c>
      <c r="BK116" s="190">
        <f t="shared" si="9"/>
        <v>0</v>
      </c>
      <c r="BL116" s="14" t="s">
        <v>140</v>
      </c>
      <c r="BM116" s="14" t="s">
        <v>291</v>
      </c>
    </row>
    <row r="117" spans="2:65" s="1" customFormat="1" ht="16.5" customHeight="1">
      <c r="B117" s="31"/>
      <c r="C117" s="179" t="s">
        <v>183</v>
      </c>
      <c r="D117" s="179" t="s">
        <v>135</v>
      </c>
      <c r="E117" s="180" t="s">
        <v>292</v>
      </c>
      <c r="F117" s="181" t="s">
        <v>293</v>
      </c>
      <c r="G117" s="182" t="s">
        <v>181</v>
      </c>
      <c r="H117" s="183">
        <v>23.56</v>
      </c>
      <c r="I117" s="184"/>
      <c r="J117" s="185">
        <f t="shared" si="0"/>
        <v>0</v>
      </c>
      <c r="K117" s="181" t="s">
        <v>139</v>
      </c>
      <c r="L117" s="35"/>
      <c r="M117" s="186" t="s">
        <v>19</v>
      </c>
      <c r="N117" s="187" t="s">
        <v>42</v>
      </c>
      <c r="O117" s="57"/>
      <c r="P117" s="188">
        <f t="shared" si="1"/>
        <v>0</v>
      </c>
      <c r="Q117" s="188">
        <v>1.2E-4</v>
      </c>
      <c r="R117" s="188">
        <f t="shared" si="2"/>
        <v>2.8271999999999998E-3</v>
      </c>
      <c r="S117" s="188">
        <v>0</v>
      </c>
      <c r="T117" s="189">
        <f t="shared" si="3"/>
        <v>0</v>
      </c>
      <c r="AR117" s="14" t="s">
        <v>140</v>
      </c>
      <c r="AT117" s="14" t="s">
        <v>135</v>
      </c>
      <c r="AU117" s="14" t="s">
        <v>80</v>
      </c>
      <c r="AY117" s="14" t="s">
        <v>133</v>
      </c>
      <c r="BE117" s="190">
        <f t="shared" si="4"/>
        <v>0</v>
      </c>
      <c r="BF117" s="190">
        <f t="shared" si="5"/>
        <v>0</v>
      </c>
      <c r="BG117" s="190">
        <f t="shared" si="6"/>
        <v>0</v>
      </c>
      <c r="BH117" s="190">
        <f t="shared" si="7"/>
        <v>0</v>
      </c>
      <c r="BI117" s="190">
        <f t="shared" si="8"/>
        <v>0</v>
      </c>
      <c r="BJ117" s="14" t="s">
        <v>78</v>
      </c>
      <c r="BK117" s="190">
        <f t="shared" si="9"/>
        <v>0</v>
      </c>
      <c r="BL117" s="14" t="s">
        <v>140</v>
      </c>
      <c r="BM117" s="14" t="s">
        <v>294</v>
      </c>
    </row>
    <row r="118" spans="2:65" s="1" customFormat="1" ht="16.5" customHeight="1">
      <c r="B118" s="31"/>
      <c r="C118" s="179" t="s">
        <v>187</v>
      </c>
      <c r="D118" s="179" t="s">
        <v>135</v>
      </c>
      <c r="E118" s="180" t="s">
        <v>295</v>
      </c>
      <c r="F118" s="181" t="s">
        <v>296</v>
      </c>
      <c r="G118" s="182" t="s">
        <v>217</v>
      </c>
      <c r="H118" s="183">
        <v>1.923</v>
      </c>
      <c r="I118" s="184"/>
      <c r="J118" s="185">
        <f t="shared" si="0"/>
        <v>0</v>
      </c>
      <c r="K118" s="181" t="s">
        <v>139</v>
      </c>
      <c r="L118" s="35"/>
      <c r="M118" s="186" t="s">
        <v>19</v>
      </c>
      <c r="N118" s="187" t="s">
        <v>42</v>
      </c>
      <c r="O118" s="57"/>
      <c r="P118" s="188">
        <f t="shared" si="1"/>
        <v>0</v>
      </c>
      <c r="Q118" s="188">
        <v>0.17818000000000001</v>
      </c>
      <c r="R118" s="188">
        <f t="shared" si="2"/>
        <v>0.34264014000000004</v>
      </c>
      <c r="S118" s="188">
        <v>0</v>
      </c>
      <c r="T118" s="189">
        <f t="shared" si="3"/>
        <v>0</v>
      </c>
      <c r="AR118" s="14" t="s">
        <v>140</v>
      </c>
      <c r="AT118" s="14" t="s">
        <v>135</v>
      </c>
      <c r="AU118" s="14" t="s">
        <v>80</v>
      </c>
      <c r="AY118" s="14" t="s">
        <v>133</v>
      </c>
      <c r="BE118" s="190">
        <f t="shared" si="4"/>
        <v>0</v>
      </c>
      <c r="BF118" s="190">
        <f t="shared" si="5"/>
        <v>0</v>
      </c>
      <c r="BG118" s="190">
        <f t="shared" si="6"/>
        <v>0</v>
      </c>
      <c r="BH118" s="190">
        <f t="shared" si="7"/>
        <v>0</v>
      </c>
      <c r="BI118" s="190">
        <f t="shared" si="8"/>
        <v>0</v>
      </c>
      <c r="BJ118" s="14" t="s">
        <v>78</v>
      </c>
      <c r="BK118" s="190">
        <f t="shared" si="9"/>
        <v>0</v>
      </c>
      <c r="BL118" s="14" t="s">
        <v>140</v>
      </c>
      <c r="BM118" s="14" t="s">
        <v>297</v>
      </c>
    </row>
    <row r="119" spans="2:65" s="11" customFormat="1" ht="22.9" customHeight="1">
      <c r="B119" s="163"/>
      <c r="C119" s="164"/>
      <c r="D119" s="165" t="s">
        <v>70</v>
      </c>
      <c r="E119" s="177" t="s">
        <v>140</v>
      </c>
      <c r="F119" s="177" t="s">
        <v>298</v>
      </c>
      <c r="G119" s="164"/>
      <c r="H119" s="164"/>
      <c r="I119" s="167"/>
      <c r="J119" s="178">
        <f>BK119</f>
        <v>0</v>
      </c>
      <c r="K119" s="164"/>
      <c r="L119" s="169"/>
      <c r="M119" s="170"/>
      <c r="N119" s="171"/>
      <c r="O119" s="171"/>
      <c r="P119" s="172">
        <f>SUM(P120:P124)</f>
        <v>0</v>
      </c>
      <c r="Q119" s="171"/>
      <c r="R119" s="172">
        <f>SUM(R120:R124)</f>
        <v>2.4536554399999999</v>
      </c>
      <c r="S119" s="171"/>
      <c r="T119" s="173">
        <f>SUM(T120:T124)</f>
        <v>0</v>
      </c>
      <c r="AR119" s="174" t="s">
        <v>78</v>
      </c>
      <c r="AT119" s="175" t="s">
        <v>70</v>
      </c>
      <c r="AU119" s="175" t="s">
        <v>78</v>
      </c>
      <c r="AY119" s="174" t="s">
        <v>133</v>
      </c>
      <c r="BK119" s="176">
        <f>SUM(BK120:BK124)</f>
        <v>0</v>
      </c>
    </row>
    <row r="120" spans="2:65" s="1" customFormat="1" ht="16.5" customHeight="1">
      <c r="B120" s="31"/>
      <c r="C120" s="179" t="s">
        <v>191</v>
      </c>
      <c r="D120" s="179" t="s">
        <v>135</v>
      </c>
      <c r="E120" s="180" t="s">
        <v>299</v>
      </c>
      <c r="F120" s="181" t="s">
        <v>300</v>
      </c>
      <c r="G120" s="182" t="s">
        <v>138</v>
      </c>
      <c r="H120" s="183">
        <v>0.73699999999999999</v>
      </c>
      <c r="I120" s="184"/>
      <c r="J120" s="185">
        <f>ROUND(I120*H120,2)</f>
        <v>0</v>
      </c>
      <c r="K120" s="181" t="s">
        <v>19</v>
      </c>
      <c r="L120" s="35"/>
      <c r="M120" s="186" t="s">
        <v>19</v>
      </c>
      <c r="N120" s="187" t="s">
        <v>42</v>
      </c>
      <c r="O120" s="57"/>
      <c r="P120" s="188">
        <f>O120*H120</f>
        <v>0</v>
      </c>
      <c r="Q120" s="188">
        <v>2.3427600000000002</v>
      </c>
      <c r="R120" s="188">
        <f>Q120*H120</f>
        <v>1.72661412</v>
      </c>
      <c r="S120" s="188">
        <v>0</v>
      </c>
      <c r="T120" s="189">
        <f>S120*H120</f>
        <v>0</v>
      </c>
      <c r="AR120" s="14" t="s">
        <v>140</v>
      </c>
      <c r="AT120" s="14" t="s">
        <v>135</v>
      </c>
      <c r="AU120" s="14" t="s">
        <v>80</v>
      </c>
      <c r="AY120" s="14" t="s">
        <v>133</v>
      </c>
      <c r="BE120" s="190">
        <f>IF(N120="základní",J120,0)</f>
        <v>0</v>
      </c>
      <c r="BF120" s="190">
        <f>IF(N120="snížená",J120,0)</f>
        <v>0</v>
      </c>
      <c r="BG120" s="190">
        <f>IF(N120="zákl. přenesená",J120,0)</f>
        <v>0</v>
      </c>
      <c r="BH120" s="190">
        <f>IF(N120="sníž. přenesená",J120,0)</f>
        <v>0</v>
      </c>
      <c r="BI120" s="190">
        <f>IF(N120="nulová",J120,0)</f>
        <v>0</v>
      </c>
      <c r="BJ120" s="14" t="s">
        <v>78</v>
      </c>
      <c r="BK120" s="190">
        <f>ROUND(I120*H120,2)</f>
        <v>0</v>
      </c>
      <c r="BL120" s="14" t="s">
        <v>140</v>
      </c>
      <c r="BM120" s="14" t="s">
        <v>301</v>
      </c>
    </row>
    <row r="121" spans="2:65" s="1" customFormat="1" ht="16.5" customHeight="1">
      <c r="B121" s="31"/>
      <c r="C121" s="179" t="s">
        <v>8</v>
      </c>
      <c r="D121" s="179" t="s">
        <v>135</v>
      </c>
      <c r="E121" s="180" t="s">
        <v>302</v>
      </c>
      <c r="F121" s="181" t="s">
        <v>303</v>
      </c>
      <c r="G121" s="182" t="s">
        <v>138</v>
      </c>
      <c r="H121" s="183">
        <v>0.27800000000000002</v>
      </c>
      <c r="I121" s="184"/>
      <c r="J121" s="185">
        <f>ROUND(I121*H121,2)</f>
        <v>0</v>
      </c>
      <c r="K121" s="181" t="s">
        <v>139</v>
      </c>
      <c r="L121" s="35"/>
      <c r="M121" s="186" t="s">
        <v>19</v>
      </c>
      <c r="N121" s="187" t="s">
        <v>42</v>
      </c>
      <c r="O121" s="57"/>
      <c r="P121" s="188">
        <f>O121*H121</f>
        <v>0</v>
      </c>
      <c r="Q121" s="188">
        <v>2.4533999999999998</v>
      </c>
      <c r="R121" s="188">
        <f>Q121*H121</f>
        <v>0.68204520000000002</v>
      </c>
      <c r="S121" s="188">
        <v>0</v>
      </c>
      <c r="T121" s="189">
        <f>S121*H121</f>
        <v>0</v>
      </c>
      <c r="AR121" s="14" t="s">
        <v>140</v>
      </c>
      <c r="AT121" s="14" t="s">
        <v>135</v>
      </c>
      <c r="AU121" s="14" t="s">
        <v>80</v>
      </c>
      <c r="AY121" s="14" t="s">
        <v>133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4" t="s">
        <v>78</v>
      </c>
      <c r="BK121" s="190">
        <f>ROUND(I121*H121,2)</f>
        <v>0</v>
      </c>
      <c r="BL121" s="14" t="s">
        <v>140</v>
      </c>
      <c r="BM121" s="14" t="s">
        <v>304</v>
      </c>
    </row>
    <row r="122" spans="2:65" s="1" customFormat="1" ht="16.5" customHeight="1">
      <c r="B122" s="31"/>
      <c r="C122" s="179" t="s">
        <v>198</v>
      </c>
      <c r="D122" s="179" t="s">
        <v>135</v>
      </c>
      <c r="E122" s="180" t="s">
        <v>305</v>
      </c>
      <c r="F122" s="181" t="s">
        <v>306</v>
      </c>
      <c r="G122" s="182" t="s">
        <v>217</v>
      </c>
      <c r="H122" s="183">
        <v>2.1800000000000002</v>
      </c>
      <c r="I122" s="184"/>
      <c r="J122" s="185">
        <f>ROUND(I122*H122,2)</f>
        <v>0</v>
      </c>
      <c r="K122" s="181" t="s">
        <v>139</v>
      </c>
      <c r="L122" s="35"/>
      <c r="M122" s="186" t="s">
        <v>19</v>
      </c>
      <c r="N122" s="187" t="s">
        <v>42</v>
      </c>
      <c r="O122" s="57"/>
      <c r="P122" s="188">
        <f>O122*H122</f>
        <v>0</v>
      </c>
      <c r="Q122" s="188">
        <v>5.1900000000000002E-3</v>
      </c>
      <c r="R122" s="188">
        <f>Q122*H122</f>
        <v>1.1314200000000002E-2</v>
      </c>
      <c r="S122" s="188">
        <v>0</v>
      </c>
      <c r="T122" s="189">
        <f>S122*H122</f>
        <v>0</v>
      </c>
      <c r="AR122" s="14" t="s">
        <v>140</v>
      </c>
      <c r="AT122" s="14" t="s">
        <v>135</v>
      </c>
      <c r="AU122" s="14" t="s">
        <v>80</v>
      </c>
      <c r="AY122" s="14" t="s">
        <v>133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4" t="s">
        <v>78</v>
      </c>
      <c r="BK122" s="190">
        <f>ROUND(I122*H122,2)</f>
        <v>0</v>
      </c>
      <c r="BL122" s="14" t="s">
        <v>140</v>
      </c>
      <c r="BM122" s="14" t="s">
        <v>307</v>
      </c>
    </row>
    <row r="123" spans="2:65" s="1" customFormat="1" ht="16.5" customHeight="1">
      <c r="B123" s="31"/>
      <c r="C123" s="179" t="s">
        <v>202</v>
      </c>
      <c r="D123" s="179" t="s">
        <v>135</v>
      </c>
      <c r="E123" s="180" t="s">
        <v>308</v>
      </c>
      <c r="F123" s="181" t="s">
        <v>309</v>
      </c>
      <c r="G123" s="182" t="s">
        <v>217</v>
      </c>
      <c r="H123" s="183">
        <v>2.1800000000000002</v>
      </c>
      <c r="I123" s="184"/>
      <c r="J123" s="185">
        <f>ROUND(I123*H123,2)</f>
        <v>0</v>
      </c>
      <c r="K123" s="181" t="s">
        <v>139</v>
      </c>
      <c r="L123" s="35"/>
      <c r="M123" s="186" t="s">
        <v>19</v>
      </c>
      <c r="N123" s="187" t="s">
        <v>42</v>
      </c>
      <c r="O123" s="57"/>
      <c r="P123" s="188">
        <f>O123*H123</f>
        <v>0</v>
      </c>
      <c r="Q123" s="188">
        <v>0</v>
      </c>
      <c r="R123" s="188">
        <f>Q123*H123</f>
        <v>0</v>
      </c>
      <c r="S123" s="188">
        <v>0</v>
      </c>
      <c r="T123" s="189">
        <f>S123*H123</f>
        <v>0</v>
      </c>
      <c r="AR123" s="14" t="s">
        <v>140</v>
      </c>
      <c r="AT123" s="14" t="s">
        <v>135</v>
      </c>
      <c r="AU123" s="14" t="s">
        <v>80</v>
      </c>
      <c r="AY123" s="14" t="s">
        <v>133</v>
      </c>
      <c r="BE123" s="190">
        <f>IF(N123="základní",J123,0)</f>
        <v>0</v>
      </c>
      <c r="BF123" s="190">
        <f>IF(N123="snížená",J123,0)</f>
        <v>0</v>
      </c>
      <c r="BG123" s="190">
        <f>IF(N123="zákl. přenesená",J123,0)</f>
        <v>0</v>
      </c>
      <c r="BH123" s="190">
        <f>IF(N123="sníž. přenesená",J123,0)</f>
        <v>0</v>
      </c>
      <c r="BI123" s="190">
        <f>IF(N123="nulová",J123,0)</f>
        <v>0</v>
      </c>
      <c r="BJ123" s="14" t="s">
        <v>78</v>
      </c>
      <c r="BK123" s="190">
        <f>ROUND(I123*H123,2)</f>
        <v>0</v>
      </c>
      <c r="BL123" s="14" t="s">
        <v>140</v>
      </c>
      <c r="BM123" s="14" t="s">
        <v>310</v>
      </c>
    </row>
    <row r="124" spans="2:65" s="1" customFormat="1" ht="16.5" customHeight="1">
      <c r="B124" s="31"/>
      <c r="C124" s="179" t="s">
        <v>206</v>
      </c>
      <c r="D124" s="179" t="s">
        <v>135</v>
      </c>
      <c r="E124" s="180" t="s">
        <v>311</v>
      </c>
      <c r="F124" s="181" t="s">
        <v>312</v>
      </c>
      <c r="G124" s="182" t="s">
        <v>223</v>
      </c>
      <c r="H124" s="183">
        <v>3.2000000000000001E-2</v>
      </c>
      <c r="I124" s="184"/>
      <c r="J124" s="185">
        <f>ROUND(I124*H124,2)</f>
        <v>0</v>
      </c>
      <c r="K124" s="181" t="s">
        <v>139</v>
      </c>
      <c r="L124" s="35"/>
      <c r="M124" s="186" t="s">
        <v>19</v>
      </c>
      <c r="N124" s="187" t="s">
        <v>42</v>
      </c>
      <c r="O124" s="57"/>
      <c r="P124" s="188">
        <f>O124*H124</f>
        <v>0</v>
      </c>
      <c r="Q124" s="188">
        <v>1.0525599999999999</v>
      </c>
      <c r="R124" s="188">
        <f>Q124*H124</f>
        <v>3.3681919999999997E-2</v>
      </c>
      <c r="S124" s="188">
        <v>0</v>
      </c>
      <c r="T124" s="189">
        <f>S124*H124</f>
        <v>0</v>
      </c>
      <c r="AR124" s="14" t="s">
        <v>140</v>
      </c>
      <c r="AT124" s="14" t="s">
        <v>135</v>
      </c>
      <c r="AU124" s="14" t="s">
        <v>80</v>
      </c>
      <c r="AY124" s="14" t="s">
        <v>133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4" t="s">
        <v>78</v>
      </c>
      <c r="BK124" s="190">
        <f>ROUND(I124*H124,2)</f>
        <v>0</v>
      </c>
      <c r="BL124" s="14" t="s">
        <v>140</v>
      </c>
      <c r="BM124" s="14" t="s">
        <v>313</v>
      </c>
    </row>
    <row r="125" spans="2:65" s="11" customFormat="1" ht="22.9" customHeight="1">
      <c r="B125" s="163"/>
      <c r="C125" s="164"/>
      <c r="D125" s="165" t="s">
        <v>70</v>
      </c>
      <c r="E125" s="177" t="s">
        <v>158</v>
      </c>
      <c r="F125" s="177" t="s">
        <v>314</v>
      </c>
      <c r="G125" s="164"/>
      <c r="H125" s="164"/>
      <c r="I125" s="167"/>
      <c r="J125" s="178">
        <f>BK125</f>
        <v>0</v>
      </c>
      <c r="K125" s="164"/>
      <c r="L125" s="169"/>
      <c r="M125" s="170"/>
      <c r="N125" s="171"/>
      <c r="O125" s="171"/>
      <c r="P125" s="172">
        <f>SUM(P126:P132)</f>
        <v>0</v>
      </c>
      <c r="Q125" s="171"/>
      <c r="R125" s="172">
        <f>SUM(R126:R132)</f>
        <v>9.8423122599999999</v>
      </c>
      <c r="S125" s="171"/>
      <c r="T125" s="173">
        <f>SUM(T126:T132)</f>
        <v>0</v>
      </c>
      <c r="AR125" s="174" t="s">
        <v>78</v>
      </c>
      <c r="AT125" s="175" t="s">
        <v>70</v>
      </c>
      <c r="AU125" s="175" t="s">
        <v>78</v>
      </c>
      <c r="AY125" s="174" t="s">
        <v>133</v>
      </c>
      <c r="BK125" s="176">
        <f>SUM(BK126:BK132)</f>
        <v>0</v>
      </c>
    </row>
    <row r="126" spans="2:65" s="1" customFormat="1" ht="22.5" customHeight="1">
      <c r="B126" s="31"/>
      <c r="C126" s="179" t="s">
        <v>210</v>
      </c>
      <c r="D126" s="179" t="s">
        <v>135</v>
      </c>
      <c r="E126" s="180" t="s">
        <v>315</v>
      </c>
      <c r="F126" s="181" t="s">
        <v>316</v>
      </c>
      <c r="G126" s="182" t="s">
        <v>217</v>
      </c>
      <c r="H126" s="183">
        <v>106.902</v>
      </c>
      <c r="I126" s="184"/>
      <c r="J126" s="185">
        <f t="shared" ref="J126:J132" si="10">ROUND(I126*H126,2)</f>
        <v>0</v>
      </c>
      <c r="K126" s="181" t="s">
        <v>139</v>
      </c>
      <c r="L126" s="35"/>
      <c r="M126" s="186" t="s">
        <v>19</v>
      </c>
      <c r="N126" s="187" t="s">
        <v>42</v>
      </c>
      <c r="O126" s="57"/>
      <c r="P126" s="188">
        <f t="shared" ref="P126:P132" si="11">O126*H126</f>
        <v>0</v>
      </c>
      <c r="Q126" s="188">
        <v>1.8380000000000001E-2</v>
      </c>
      <c r="R126" s="188">
        <f t="shared" ref="R126:R132" si="12">Q126*H126</f>
        <v>1.96485876</v>
      </c>
      <c r="S126" s="188">
        <v>0</v>
      </c>
      <c r="T126" s="189">
        <f t="shared" ref="T126:T132" si="13">S126*H126</f>
        <v>0</v>
      </c>
      <c r="AR126" s="14" t="s">
        <v>140</v>
      </c>
      <c r="AT126" s="14" t="s">
        <v>135</v>
      </c>
      <c r="AU126" s="14" t="s">
        <v>80</v>
      </c>
      <c r="AY126" s="14" t="s">
        <v>133</v>
      </c>
      <c r="BE126" s="190">
        <f t="shared" ref="BE126:BE132" si="14">IF(N126="základní",J126,0)</f>
        <v>0</v>
      </c>
      <c r="BF126" s="190">
        <f t="shared" ref="BF126:BF132" si="15">IF(N126="snížená",J126,0)</f>
        <v>0</v>
      </c>
      <c r="BG126" s="190">
        <f t="shared" ref="BG126:BG132" si="16">IF(N126="zákl. přenesená",J126,0)</f>
        <v>0</v>
      </c>
      <c r="BH126" s="190">
        <f t="shared" ref="BH126:BH132" si="17">IF(N126="sníž. přenesená",J126,0)</f>
        <v>0</v>
      </c>
      <c r="BI126" s="190">
        <f t="shared" ref="BI126:BI132" si="18">IF(N126="nulová",J126,0)</f>
        <v>0</v>
      </c>
      <c r="BJ126" s="14" t="s">
        <v>78</v>
      </c>
      <c r="BK126" s="190">
        <f t="shared" ref="BK126:BK132" si="19">ROUND(I126*H126,2)</f>
        <v>0</v>
      </c>
      <c r="BL126" s="14" t="s">
        <v>140</v>
      </c>
      <c r="BM126" s="14" t="s">
        <v>317</v>
      </c>
    </row>
    <row r="127" spans="2:65" s="1" customFormat="1" ht="16.5" customHeight="1">
      <c r="B127" s="31"/>
      <c r="C127" s="179" t="s">
        <v>214</v>
      </c>
      <c r="D127" s="179" t="s">
        <v>135</v>
      </c>
      <c r="E127" s="180" t="s">
        <v>318</v>
      </c>
      <c r="F127" s="181" t="s">
        <v>319</v>
      </c>
      <c r="G127" s="182" t="s">
        <v>217</v>
      </c>
      <c r="H127" s="183">
        <v>41.314999999999998</v>
      </c>
      <c r="I127" s="184"/>
      <c r="J127" s="185">
        <f t="shared" si="10"/>
        <v>0</v>
      </c>
      <c r="K127" s="181" t="s">
        <v>139</v>
      </c>
      <c r="L127" s="35"/>
      <c r="M127" s="186" t="s">
        <v>19</v>
      </c>
      <c r="N127" s="187" t="s">
        <v>42</v>
      </c>
      <c r="O127" s="57"/>
      <c r="P127" s="188">
        <f t="shared" si="11"/>
        <v>0</v>
      </c>
      <c r="Q127" s="188">
        <v>3.8899999999999997E-2</v>
      </c>
      <c r="R127" s="188">
        <f t="shared" si="12"/>
        <v>1.6071534999999999</v>
      </c>
      <c r="S127" s="188">
        <v>0</v>
      </c>
      <c r="T127" s="189">
        <f t="shared" si="13"/>
        <v>0</v>
      </c>
      <c r="AR127" s="14" t="s">
        <v>140</v>
      </c>
      <c r="AT127" s="14" t="s">
        <v>135</v>
      </c>
      <c r="AU127" s="14" t="s">
        <v>80</v>
      </c>
      <c r="AY127" s="14" t="s">
        <v>133</v>
      </c>
      <c r="BE127" s="190">
        <f t="shared" si="14"/>
        <v>0</v>
      </c>
      <c r="BF127" s="190">
        <f t="shared" si="15"/>
        <v>0</v>
      </c>
      <c r="BG127" s="190">
        <f t="shared" si="16"/>
        <v>0</v>
      </c>
      <c r="BH127" s="190">
        <f t="shared" si="17"/>
        <v>0</v>
      </c>
      <c r="BI127" s="190">
        <f t="shared" si="18"/>
        <v>0</v>
      </c>
      <c r="BJ127" s="14" t="s">
        <v>78</v>
      </c>
      <c r="BK127" s="190">
        <f t="shared" si="19"/>
        <v>0</v>
      </c>
      <c r="BL127" s="14" t="s">
        <v>140</v>
      </c>
      <c r="BM127" s="14" t="s">
        <v>320</v>
      </c>
    </row>
    <row r="128" spans="2:65" s="1" customFormat="1" ht="16.5" customHeight="1">
      <c r="B128" s="31"/>
      <c r="C128" s="179" t="s">
        <v>7</v>
      </c>
      <c r="D128" s="179" t="s">
        <v>135</v>
      </c>
      <c r="E128" s="180" t="s">
        <v>321</v>
      </c>
      <c r="F128" s="181" t="s">
        <v>322</v>
      </c>
      <c r="G128" s="182" t="s">
        <v>217</v>
      </c>
      <c r="H128" s="183">
        <v>11.56</v>
      </c>
      <c r="I128" s="184"/>
      <c r="J128" s="185">
        <f t="shared" si="10"/>
        <v>0</v>
      </c>
      <c r="K128" s="181" t="s">
        <v>139</v>
      </c>
      <c r="L128" s="35"/>
      <c r="M128" s="186" t="s">
        <v>19</v>
      </c>
      <c r="N128" s="187" t="s">
        <v>42</v>
      </c>
      <c r="O128" s="57"/>
      <c r="P128" s="188">
        <f t="shared" si="11"/>
        <v>0</v>
      </c>
      <c r="Q128" s="188">
        <v>7.3499999999999998E-3</v>
      </c>
      <c r="R128" s="188">
        <f t="shared" si="12"/>
        <v>8.4966E-2</v>
      </c>
      <c r="S128" s="188">
        <v>0</v>
      </c>
      <c r="T128" s="189">
        <f t="shared" si="13"/>
        <v>0</v>
      </c>
      <c r="AR128" s="14" t="s">
        <v>140</v>
      </c>
      <c r="AT128" s="14" t="s">
        <v>135</v>
      </c>
      <c r="AU128" s="14" t="s">
        <v>80</v>
      </c>
      <c r="AY128" s="14" t="s">
        <v>133</v>
      </c>
      <c r="BE128" s="190">
        <f t="shared" si="14"/>
        <v>0</v>
      </c>
      <c r="BF128" s="190">
        <f t="shared" si="15"/>
        <v>0</v>
      </c>
      <c r="BG128" s="190">
        <f t="shared" si="16"/>
        <v>0</v>
      </c>
      <c r="BH128" s="190">
        <f t="shared" si="17"/>
        <v>0</v>
      </c>
      <c r="BI128" s="190">
        <f t="shared" si="18"/>
        <v>0</v>
      </c>
      <c r="BJ128" s="14" t="s">
        <v>78</v>
      </c>
      <c r="BK128" s="190">
        <f t="shared" si="19"/>
        <v>0</v>
      </c>
      <c r="BL128" s="14" t="s">
        <v>140</v>
      </c>
      <c r="BM128" s="14" t="s">
        <v>323</v>
      </c>
    </row>
    <row r="129" spans="2:65" s="1" customFormat="1" ht="22.5" customHeight="1">
      <c r="B129" s="31"/>
      <c r="C129" s="179" t="s">
        <v>225</v>
      </c>
      <c r="D129" s="179" t="s">
        <v>135</v>
      </c>
      <c r="E129" s="180" t="s">
        <v>324</v>
      </c>
      <c r="F129" s="181" t="s">
        <v>325</v>
      </c>
      <c r="G129" s="182" t="s">
        <v>217</v>
      </c>
      <c r="H129" s="183">
        <v>11.56</v>
      </c>
      <c r="I129" s="184"/>
      <c r="J129" s="185">
        <f t="shared" si="10"/>
        <v>0</v>
      </c>
      <c r="K129" s="181" t="s">
        <v>19</v>
      </c>
      <c r="L129" s="35"/>
      <c r="M129" s="186" t="s">
        <v>19</v>
      </c>
      <c r="N129" s="187" t="s">
        <v>42</v>
      </c>
      <c r="O129" s="57"/>
      <c r="P129" s="188">
        <f t="shared" si="11"/>
        <v>0</v>
      </c>
      <c r="Q129" s="188">
        <v>4.4099999999999999E-3</v>
      </c>
      <c r="R129" s="188">
        <f t="shared" si="12"/>
        <v>5.09796E-2</v>
      </c>
      <c r="S129" s="188">
        <v>0</v>
      </c>
      <c r="T129" s="189">
        <f t="shared" si="13"/>
        <v>0</v>
      </c>
      <c r="AR129" s="14" t="s">
        <v>140</v>
      </c>
      <c r="AT129" s="14" t="s">
        <v>135</v>
      </c>
      <c r="AU129" s="14" t="s">
        <v>80</v>
      </c>
      <c r="AY129" s="14" t="s">
        <v>133</v>
      </c>
      <c r="BE129" s="190">
        <f t="shared" si="14"/>
        <v>0</v>
      </c>
      <c r="BF129" s="190">
        <f t="shared" si="15"/>
        <v>0</v>
      </c>
      <c r="BG129" s="190">
        <f t="shared" si="16"/>
        <v>0</v>
      </c>
      <c r="BH129" s="190">
        <f t="shared" si="17"/>
        <v>0</v>
      </c>
      <c r="BI129" s="190">
        <f t="shared" si="18"/>
        <v>0</v>
      </c>
      <c r="BJ129" s="14" t="s">
        <v>78</v>
      </c>
      <c r="BK129" s="190">
        <f t="shared" si="19"/>
        <v>0</v>
      </c>
      <c r="BL129" s="14" t="s">
        <v>140</v>
      </c>
      <c r="BM129" s="14" t="s">
        <v>326</v>
      </c>
    </row>
    <row r="130" spans="2:65" s="1" customFormat="1" ht="16.5" customHeight="1">
      <c r="B130" s="31"/>
      <c r="C130" s="179" t="s">
        <v>229</v>
      </c>
      <c r="D130" s="179" t="s">
        <v>135</v>
      </c>
      <c r="E130" s="180" t="s">
        <v>327</v>
      </c>
      <c r="F130" s="181" t="s">
        <v>328</v>
      </c>
      <c r="G130" s="182" t="s">
        <v>217</v>
      </c>
      <c r="H130" s="183">
        <v>11.56</v>
      </c>
      <c r="I130" s="184"/>
      <c r="J130" s="185">
        <f t="shared" si="10"/>
        <v>0</v>
      </c>
      <c r="K130" s="181" t="s">
        <v>139</v>
      </c>
      <c r="L130" s="35"/>
      <c r="M130" s="186" t="s">
        <v>19</v>
      </c>
      <c r="N130" s="187" t="s">
        <v>42</v>
      </c>
      <c r="O130" s="57"/>
      <c r="P130" s="188">
        <f t="shared" si="11"/>
        <v>0</v>
      </c>
      <c r="Q130" s="188">
        <v>3.0000000000000001E-3</v>
      </c>
      <c r="R130" s="188">
        <f t="shared" si="12"/>
        <v>3.4680000000000002E-2</v>
      </c>
      <c r="S130" s="188">
        <v>0</v>
      </c>
      <c r="T130" s="189">
        <f t="shared" si="13"/>
        <v>0</v>
      </c>
      <c r="AR130" s="14" t="s">
        <v>140</v>
      </c>
      <c r="AT130" s="14" t="s">
        <v>135</v>
      </c>
      <c r="AU130" s="14" t="s">
        <v>80</v>
      </c>
      <c r="AY130" s="14" t="s">
        <v>133</v>
      </c>
      <c r="BE130" s="190">
        <f t="shared" si="14"/>
        <v>0</v>
      </c>
      <c r="BF130" s="190">
        <f t="shared" si="15"/>
        <v>0</v>
      </c>
      <c r="BG130" s="190">
        <f t="shared" si="16"/>
        <v>0</v>
      </c>
      <c r="BH130" s="190">
        <f t="shared" si="17"/>
        <v>0</v>
      </c>
      <c r="BI130" s="190">
        <f t="shared" si="18"/>
        <v>0</v>
      </c>
      <c r="BJ130" s="14" t="s">
        <v>78</v>
      </c>
      <c r="BK130" s="190">
        <f t="shared" si="19"/>
        <v>0</v>
      </c>
      <c r="BL130" s="14" t="s">
        <v>140</v>
      </c>
      <c r="BM130" s="14" t="s">
        <v>329</v>
      </c>
    </row>
    <row r="131" spans="2:65" s="1" customFormat="1" ht="22.5" customHeight="1">
      <c r="B131" s="31"/>
      <c r="C131" s="179" t="s">
        <v>233</v>
      </c>
      <c r="D131" s="179" t="s">
        <v>135</v>
      </c>
      <c r="E131" s="180" t="s">
        <v>330</v>
      </c>
      <c r="F131" s="181" t="s">
        <v>331</v>
      </c>
      <c r="G131" s="182" t="s">
        <v>138</v>
      </c>
      <c r="H131" s="183">
        <v>2.16</v>
      </c>
      <c r="I131" s="184"/>
      <c r="J131" s="185">
        <f t="shared" si="10"/>
        <v>0</v>
      </c>
      <c r="K131" s="181" t="s">
        <v>139</v>
      </c>
      <c r="L131" s="35"/>
      <c r="M131" s="186" t="s">
        <v>19</v>
      </c>
      <c r="N131" s="187" t="s">
        <v>42</v>
      </c>
      <c r="O131" s="57"/>
      <c r="P131" s="188">
        <f t="shared" si="11"/>
        <v>0</v>
      </c>
      <c r="Q131" s="188">
        <v>2.2563399999999998</v>
      </c>
      <c r="R131" s="188">
        <f t="shared" si="12"/>
        <v>4.8736943999999998</v>
      </c>
      <c r="S131" s="188">
        <v>0</v>
      </c>
      <c r="T131" s="189">
        <f t="shared" si="13"/>
        <v>0</v>
      </c>
      <c r="AR131" s="14" t="s">
        <v>140</v>
      </c>
      <c r="AT131" s="14" t="s">
        <v>135</v>
      </c>
      <c r="AU131" s="14" t="s">
        <v>80</v>
      </c>
      <c r="AY131" s="14" t="s">
        <v>133</v>
      </c>
      <c r="BE131" s="190">
        <f t="shared" si="14"/>
        <v>0</v>
      </c>
      <c r="BF131" s="190">
        <f t="shared" si="15"/>
        <v>0</v>
      </c>
      <c r="BG131" s="190">
        <f t="shared" si="16"/>
        <v>0</v>
      </c>
      <c r="BH131" s="190">
        <f t="shared" si="17"/>
        <v>0</v>
      </c>
      <c r="BI131" s="190">
        <f t="shared" si="18"/>
        <v>0</v>
      </c>
      <c r="BJ131" s="14" t="s">
        <v>78</v>
      </c>
      <c r="BK131" s="190">
        <f t="shared" si="19"/>
        <v>0</v>
      </c>
      <c r="BL131" s="14" t="s">
        <v>140</v>
      </c>
      <c r="BM131" s="14" t="s">
        <v>332</v>
      </c>
    </row>
    <row r="132" spans="2:65" s="1" customFormat="1" ht="16.5" customHeight="1">
      <c r="B132" s="31"/>
      <c r="C132" s="179" t="s">
        <v>237</v>
      </c>
      <c r="D132" s="179" t="s">
        <v>135</v>
      </c>
      <c r="E132" s="180" t="s">
        <v>333</v>
      </c>
      <c r="F132" s="181" t="s">
        <v>334</v>
      </c>
      <c r="G132" s="182" t="s">
        <v>217</v>
      </c>
      <c r="H132" s="183">
        <v>19.46</v>
      </c>
      <c r="I132" s="184"/>
      <c r="J132" s="185">
        <f t="shared" si="10"/>
        <v>0</v>
      </c>
      <c r="K132" s="181" t="s">
        <v>139</v>
      </c>
      <c r="L132" s="35"/>
      <c r="M132" s="186" t="s">
        <v>19</v>
      </c>
      <c r="N132" s="187" t="s">
        <v>42</v>
      </c>
      <c r="O132" s="57"/>
      <c r="P132" s="188">
        <f t="shared" si="11"/>
        <v>0</v>
      </c>
      <c r="Q132" s="188">
        <v>6.3E-2</v>
      </c>
      <c r="R132" s="188">
        <f t="shared" si="12"/>
        <v>1.2259800000000001</v>
      </c>
      <c r="S132" s="188">
        <v>0</v>
      </c>
      <c r="T132" s="189">
        <f t="shared" si="13"/>
        <v>0</v>
      </c>
      <c r="AR132" s="14" t="s">
        <v>140</v>
      </c>
      <c r="AT132" s="14" t="s">
        <v>135</v>
      </c>
      <c r="AU132" s="14" t="s">
        <v>80</v>
      </c>
      <c r="AY132" s="14" t="s">
        <v>133</v>
      </c>
      <c r="BE132" s="190">
        <f t="shared" si="14"/>
        <v>0</v>
      </c>
      <c r="BF132" s="190">
        <f t="shared" si="15"/>
        <v>0</v>
      </c>
      <c r="BG132" s="190">
        <f t="shared" si="16"/>
        <v>0</v>
      </c>
      <c r="BH132" s="190">
        <f t="shared" si="17"/>
        <v>0</v>
      </c>
      <c r="BI132" s="190">
        <f t="shared" si="18"/>
        <v>0</v>
      </c>
      <c r="BJ132" s="14" t="s">
        <v>78</v>
      </c>
      <c r="BK132" s="190">
        <f t="shared" si="19"/>
        <v>0</v>
      </c>
      <c r="BL132" s="14" t="s">
        <v>140</v>
      </c>
      <c r="BM132" s="14" t="s">
        <v>335</v>
      </c>
    </row>
    <row r="133" spans="2:65" s="11" customFormat="1" ht="22.9" customHeight="1">
      <c r="B133" s="163"/>
      <c r="C133" s="164"/>
      <c r="D133" s="165" t="s">
        <v>70</v>
      </c>
      <c r="E133" s="177" t="s">
        <v>152</v>
      </c>
      <c r="F133" s="177" t="s">
        <v>153</v>
      </c>
      <c r="G133" s="164"/>
      <c r="H133" s="164"/>
      <c r="I133" s="167"/>
      <c r="J133" s="178">
        <f>BK133</f>
        <v>0</v>
      </c>
      <c r="K133" s="164"/>
      <c r="L133" s="169"/>
      <c r="M133" s="170"/>
      <c r="N133" s="171"/>
      <c r="O133" s="171"/>
      <c r="P133" s="172">
        <f>SUM(P134:P137)</f>
        <v>0</v>
      </c>
      <c r="Q133" s="171"/>
      <c r="R133" s="172">
        <f>SUM(R134:R137)</f>
        <v>0</v>
      </c>
      <c r="S133" s="171"/>
      <c r="T133" s="173">
        <f>SUM(T134:T137)</f>
        <v>0</v>
      </c>
      <c r="AR133" s="174" t="s">
        <v>78</v>
      </c>
      <c r="AT133" s="175" t="s">
        <v>70</v>
      </c>
      <c r="AU133" s="175" t="s">
        <v>78</v>
      </c>
      <c r="AY133" s="174" t="s">
        <v>133</v>
      </c>
      <c r="BK133" s="176">
        <f>SUM(BK134:BK137)</f>
        <v>0</v>
      </c>
    </row>
    <row r="134" spans="2:65" s="1" customFormat="1" ht="16.5" customHeight="1">
      <c r="B134" s="31"/>
      <c r="C134" s="179" t="s">
        <v>336</v>
      </c>
      <c r="D134" s="179" t="s">
        <v>135</v>
      </c>
      <c r="E134" s="180" t="s">
        <v>337</v>
      </c>
      <c r="F134" s="181" t="s">
        <v>338</v>
      </c>
      <c r="G134" s="182" t="s">
        <v>339</v>
      </c>
      <c r="H134" s="183">
        <v>1</v>
      </c>
      <c r="I134" s="184"/>
      <c r="J134" s="185">
        <f>ROUND(I134*H134,2)</f>
        <v>0</v>
      </c>
      <c r="K134" s="181" t="s">
        <v>19</v>
      </c>
      <c r="L134" s="35"/>
      <c r="M134" s="186" t="s">
        <v>19</v>
      </c>
      <c r="N134" s="187" t="s">
        <v>42</v>
      </c>
      <c r="O134" s="57"/>
      <c r="P134" s="188">
        <f>O134*H134</f>
        <v>0</v>
      </c>
      <c r="Q134" s="188">
        <v>0</v>
      </c>
      <c r="R134" s="188">
        <f>Q134*H134</f>
        <v>0</v>
      </c>
      <c r="S134" s="188">
        <v>0</v>
      </c>
      <c r="T134" s="189">
        <f>S134*H134</f>
        <v>0</v>
      </c>
      <c r="AR134" s="14" t="s">
        <v>140</v>
      </c>
      <c r="AT134" s="14" t="s">
        <v>135</v>
      </c>
      <c r="AU134" s="14" t="s">
        <v>80</v>
      </c>
      <c r="AY134" s="14" t="s">
        <v>133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4" t="s">
        <v>78</v>
      </c>
      <c r="BK134" s="190">
        <f>ROUND(I134*H134,2)</f>
        <v>0</v>
      </c>
      <c r="BL134" s="14" t="s">
        <v>140</v>
      </c>
      <c r="BM134" s="14" t="s">
        <v>340</v>
      </c>
    </row>
    <row r="135" spans="2:65" s="1" customFormat="1" ht="16.5" customHeight="1">
      <c r="B135" s="31"/>
      <c r="C135" s="179" t="s">
        <v>341</v>
      </c>
      <c r="D135" s="179" t="s">
        <v>135</v>
      </c>
      <c r="E135" s="180" t="s">
        <v>342</v>
      </c>
      <c r="F135" s="181" t="s">
        <v>343</v>
      </c>
      <c r="G135" s="182" t="s">
        <v>344</v>
      </c>
      <c r="H135" s="183">
        <v>20</v>
      </c>
      <c r="I135" s="184"/>
      <c r="J135" s="185">
        <f>ROUND(I135*H135,2)</f>
        <v>0</v>
      </c>
      <c r="K135" s="181" t="s">
        <v>19</v>
      </c>
      <c r="L135" s="35"/>
      <c r="M135" s="186" t="s">
        <v>19</v>
      </c>
      <c r="N135" s="187" t="s">
        <v>42</v>
      </c>
      <c r="O135" s="57"/>
      <c r="P135" s="188">
        <f>O135*H135</f>
        <v>0</v>
      </c>
      <c r="Q135" s="188">
        <v>0</v>
      </c>
      <c r="R135" s="188">
        <f>Q135*H135</f>
        <v>0</v>
      </c>
      <c r="S135" s="188">
        <v>0</v>
      </c>
      <c r="T135" s="189">
        <f>S135*H135</f>
        <v>0</v>
      </c>
      <c r="AR135" s="14" t="s">
        <v>140</v>
      </c>
      <c r="AT135" s="14" t="s">
        <v>135</v>
      </c>
      <c r="AU135" s="14" t="s">
        <v>80</v>
      </c>
      <c r="AY135" s="14" t="s">
        <v>133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4" t="s">
        <v>78</v>
      </c>
      <c r="BK135" s="190">
        <f>ROUND(I135*H135,2)</f>
        <v>0</v>
      </c>
      <c r="BL135" s="14" t="s">
        <v>140</v>
      </c>
      <c r="BM135" s="14" t="s">
        <v>345</v>
      </c>
    </row>
    <row r="136" spans="2:65" s="1" customFormat="1" ht="16.5" customHeight="1">
      <c r="B136" s="31"/>
      <c r="C136" s="179" t="s">
        <v>346</v>
      </c>
      <c r="D136" s="179" t="s">
        <v>135</v>
      </c>
      <c r="E136" s="180" t="s">
        <v>347</v>
      </c>
      <c r="F136" s="181" t="s">
        <v>348</v>
      </c>
      <c r="G136" s="182" t="s">
        <v>344</v>
      </c>
      <c r="H136" s="183">
        <v>5</v>
      </c>
      <c r="I136" s="184"/>
      <c r="J136" s="185">
        <f>ROUND(I136*H136,2)</f>
        <v>0</v>
      </c>
      <c r="K136" s="181" t="s">
        <v>19</v>
      </c>
      <c r="L136" s="35"/>
      <c r="M136" s="186" t="s">
        <v>19</v>
      </c>
      <c r="N136" s="187" t="s">
        <v>42</v>
      </c>
      <c r="O136" s="57"/>
      <c r="P136" s="188">
        <f>O136*H136</f>
        <v>0</v>
      </c>
      <c r="Q136" s="188">
        <v>0</v>
      </c>
      <c r="R136" s="188">
        <f>Q136*H136</f>
        <v>0</v>
      </c>
      <c r="S136" s="188">
        <v>0</v>
      </c>
      <c r="T136" s="189">
        <f>S136*H136</f>
        <v>0</v>
      </c>
      <c r="AR136" s="14" t="s">
        <v>140</v>
      </c>
      <c r="AT136" s="14" t="s">
        <v>135</v>
      </c>
      <c r="AU136" s="14" t="s">
        <v>80</v>
      </c>
      <c r="AY136" s="14" t="s">
        <v>133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4" t="s">
        <v>78</v>
      </c>
      <c r="BK136" s="190">
        <f>ROUND(I136*H136,2)</f>
        <v>0</v>
      </c>
      <c r="BL136" s="14" t="s">
        <v>140</v>
      </c>
      <c r="BM136" s="14" t="s">
        <v>349</v>
      </c>
    </row>
    <row r="137" spans="2:65" s="1" customFormat="1" ht="16.5" customHeight="1">
      <c r="B137" s="31"/>
      <c r="C137" s="179" t="s">
        <v>350</v>
      </c>
      <c r="D137" s="179" t="s">
        <v>135</v>
      </c>
      <c r="E137" s="180" t="s">
        <v>351</v>
      </c>
      <c r="F137" s="181" t="s">
        <v>352</v>
      </c>
      <c r="G137" s="182" t="s">
        <v>339</v>
      </c>
      <c r="H137" s="183">
        <v>1</v>
      </c>
      <c r="I137" s="184"/>
      <c r="J137" s="185">
        <f>ROUND(I137*H137,2)</f>
        <v>0</v>
      </c>
      <c r="K137" s="181" t="s">
        <v>19</v>
      </c>
      <c r="L137" s="35"/>
      <c r="M137" s="186" t="s">
        <v>19</v>
      </c>
      <c r="N137" s="187" t="s">
        <v>42</v>
      </c>
      <c r="O137" s="57"/>
      <c r="P137" s="188">
        <f>O137*H137</f>
        <v>0</v>
      </c>
      <c r="Q137" s="188">
        <v>0</v>
      </c>
      <c r="R137" s="188">
        <f>Q137*H137</f>
        <v>0</v>
      </c>
      <c r="S137" s="188">
        <v>0</v>
      </c>
      <c r="T137" s="189">
        <f>S137*H137</f>
        <v>0</v>
      </c>
      <c r="AR137" s="14" t="s">
        <v>140</v>
      </c>
      <c r="AT137" s="14" t="s">
        <v>135</v>
      </c>
      <c r="AU137" s="14" t="s">
        <v>80</v>
      </c>
      <c r="AY137" s="14" t="s">
        <v>133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4" t="s">
        <v>78</v>
      </c>
      <c r="BK137" s="190">
        <f>ROUND(I137*H137,2)</f>
        <v>0</v>
      </c>
      <c r="BL137" s="14" t="s">
        <v>140</v>
      </c>
      <c r="BM137" s="14" t="s">
        <v>353</v>
      </c>
    </row>
    <row r="138" spans="2:65" s="11" customFormat="1" ht="22.9" customHeight="1">
      <c r="B138" s="163"/>
      <c r="C138" s="164"/>
      <c r="D138" s="165" t="s">
        <v>70</v>
      </c>
      <c r="E138" s="177" t="s">
        <v>354</v>
      </c>
      <c r="F138" s="177" t="s">
        <v>355</v>
      </c>
      <c r="G138" s="164"/>
      <c r="H138" s="164"/>
      <c r="I138" s="167"/>
      <c r="J138" s="178">
        <f>BK138</f>
        <v>0</v>
      </c>
      <c r="K138" s="164"/>
      <c r="L138" s="169"/>
      <c r="M138" s="170"/>
      <c r="N138" s="171"/>
      <c r="O138" s="171"/>
      <c r="P138" s="172">
        <f>P139</f>
        <v>0</v>
      </c>
      <c r="Q138" s="171"/>
      <c r="R138" s="172">
        <f>R139</f>
        <v>0</v>
      </c>
      <c r="S138" s="171"/>
      <c r="T138" s="173">
        <f>T139</f>
        <v>0</v>
      </c>
      <c r="AR138" s="174" t="s">
        <v>78</v>
      </c>
      <c r="AT138" s="175" t="s">
        <v>70</v>
      </c>
      <c r="AU138" s="175" t="s">
        <v>78</v>
      </c>
      <c r="AY138" s="174" t="s">
        <v>133</v>
      </c>
      <c r="BK138" s="176">
        <f>BK139</f>
        <v>0</v>
      </c>
    </row>
    <row r="139" spans="2:65" s="1" customFormat="1" ht="22.5" customHeight="1">
      <c r="B139" s="31"/>
      <c r="C139" s="179" t="s">
        <v>356</v>
      </c>
      <c r="D139" s="179" t="s">
        <v>135</v>
      </c>
      <c r="E139" s="180" t="s">
        <v>357</v>
      </c>
      <c r="F139" s="181" t="s">
        <v>358</v>
      </c>
      <c r="G139" s="182" t="s">
        <v>223</v>
      </c>
      <c r="H139" s="183">
        <v>37.741</v>
      </c>
      <c r="I139" s="184"/>
      <c r="J139" s="185">
        <f>ROUND(I139*H139,2)</f>
        <v>0</v>
      </c>
      <c r="K139" s="181" t="s">
        <v>139</v>
      </c>
      <c r="L139" s="35"/>
      <c r="M139" s="186" t="s">
        <v>19</v>
      </c>
      <c r="N139" s="187" t="s">
        <v>42</v>
      </c>
      <c r="O139" s="57"/>
      <c r="P139" s="188">
        <f>O139*H139</f>
        <v>0</v>
      </c>
      <c r="Q139" s="188">
        <v>0</v>
      </c>
      <c r="R139" s="188">
        <f>Q139*H139</f>
        <v>0</v>
      </c>
      <c r="S139" s="188">
        <v>0</v>
      </c>
      <c r="T139" s="189">
        <f>S139*H139</f>
        <v>0</v>
      </c>
      <c r="AR139" s="14" t="s">
        <v>140</v>
      </c>
      <c r="AT139" s="14" t="s">
        <v>135</v>
      </c>
      <c r="AU139" s="14" t="s">
        <v>80</v>
      </c>
      <c r="AY139" s="14" t="s">
        <v>133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4" t="s">
        <v>78</v>
      </c>
      <c r="BK139" s="190">
        <f>ROUND(I139*H139,2)</f>
        <v>0</v>
      </c>
      <c r="BL139" s="14" t="s">
        <v>140</v>
      </c>
      <c r="BM139" s="14" t="s">
        <v>359</v>
      </c>
    </row>
    <row r="140" spans="2:65" s="11" customFormat="1" ht="25.9" customHeight="1">
      <c r="B140" s="163"/>
      <c r="C140" s="164"/>
      <c r="D140" s="165" t="s">
        <v>70</v>
      </c>
      <c r="E140" s="166" t="s">
        <v>360</v>
      </c>
      <c r="F140" s="166" t="s">
        <v>361</v>
      </c>
      <c r="G140" s="164"/>
      <c r="H140" s="164"/>
      <c r="I140" s="167"/>
      <c r="J140" s="168">
        <f>BK140</f>
        <v>0</v>
      </c>
      <c r="K140" s="164"/>
      <c r="L140" s="169"/>
      <c r="M140" s="170"/>
      <c r="N140" s="171"/>
      <c r="O140" s="171"/>
      <c r="P140" s="172">
        <f>P141+P145+P155+P170+P186+P194+P217+P222+P225</f>
        <v>0</v>
      </c>
      <c r="Q140" s="171"/>
      <c r="R140" s="172">
        <f>R141+R145+R155+R170+R186+R194+R217+R222+R225</f>
        <v>9.0757865299999985</v>
      </c>
      <c r="S140" s="171"/>
      <c r="T140" s="173">
        <f>T141+T145+T155+T170+T186+T194+T217+T222+T225</f>
        <v>0</v>
      </c>
      <c r="AR140" s="174" t="s">
        <v>80</v>
      </c>
      <c r="AT140" s="175" t="s">
        <v>70</v>
      </c>
      <c r="AU140" s="175" t="s">
        <v>71</v>
      </c>
      <c r="AY140" s="174" t="s">
        <v>133</v>
      </c>
      <c r="BK140" s="176">
        <f>BK141+BK145+BK155+BK170+BK186+BK194+BK217+BK222+BK225</f>
        <v>0</v>
      </c>
    </row>
    <row r="141" spans="2:65" s="11" customFormat="1" ht="22.9" customHeight="1">
      <c r="B141" s="163"/>
      <c r="C141" s="164"/>
      <c r="D141" s="165" t="s">
        <v>70</v>
      </c>
      <c r="E141" s="177" t="s">
        <v>362</v>
      </c>
      <c r="F141" s="177" t="s">
        <v>363</v>
      </c>
      <c r="G141" s="164"/>
      <c r="H141" s="164"/>
      <c r="I141" s="167"/>
      <c r="J141" s="178">
        <f>BK141</f>
        <v>0</v>
      </c>
      <c r="K141" s="164"/>
      <c r="L141" s="169"/>
      <c r="M141" s="170"/>
      <c r="N141" s="171"/>
      <c r="O141" s="171"/>
      <c r="P141" s="172">
        <f>SUM(P142:P144)</f>
        <v>0</v>
      </c>
      <c r="Q141" s="171"/>
      <c r="R141" s="172">
        <f>SUM(R142:R144)</f>
        <v>7.6960000000000006E-4</v>
      </c>
      <c r="S141" s="171"/>
      <c r="T141" s="173">
        <f>SUM(T142:T144)</f>
        <v>0</v>
      </c>
      <c r="AR141" s="174" t="s">
        <v>80</v>
      </c>
      <c r="AT141" s="175" t="s">
        <v>70</v>
      </c>
      <c r="AU141" s="175" t="s">
        <v>78</v>
      </c>
      <c r="AY141" s="174" t="s">
        <v>133</v>
      </c>
      <c r="BK141" s="176">
        <f>SUM(BK142:BK144)</f>
        <v>0</v>
      </c>
    </row>
    <row r="142" spans="2:65" s="1" customFormat="1" ht="16.5" customHeight="1">
      <c r="B142" s="31"/>
      <c r="C142" s="179" t="s">
        <v>364</v>
      </c>
      <c r="D142" s="179" t="s">
        <v>135</v>
      </c>
      <c r="E142" s="180" t="s">
        <v>365</v>
      </c>
      <c r="F142" s="181" t="s">
        <v>366</v>
      </c>
      <c r="G142" s="182" t="s">
        <v>181</v>
      </c>
      <c r="H142" s="183">
        <v>15.09</v>
      </c>
      <c r="I142" s="184"/>
      <c r="J142" s="185">
        <f>ROUND(I142*H142,2)</f>
        <v>0</v>
      </c>
      <c r="K142" s="181" t="s">
        <v>139</v>
      </c>
      <c r="L142" s="35"/>
      <c r="M142" s="186" t="s">
        <v>19</v>
      </c>
      <c r="N142" s="187" t="s">
        <v>42</v>
      </c>
      <c r="O142" s="57"/>
      <c r="P142" s="188">
        <f>O142*H142</f>
        <v>0</v>
      </c>
      <c r="Q142" s="188">
        <v>0</v>
      </c>
      <c r="R142" s="188">
        <f>Q142*H142</f>
        <v>0</v>
      </c>
      <c r="S142" s="188">
        <v>0</v>
      </c>
      <c r="T142" s="189">
        <f>S142*H142</f>
        <v>0</v>
      </c>
      <c r="AR142" s="14" t="s">
        <v>198</v>
      </c>
      <c r="AT142" s="14" t="s">
        <v>135</v>
      </c>
      <c r="AU142" s="14" t="s">
        <v>80</v>
      </c>
      <c r="AY142" s="14" t="s">
        <v>133</v>
      </c>
      <c r="BE142" s="190">
        <f>IF(N142="základní",J142,0)</f>
        <v>0</v>
      </c>
      <c r="BF142" s="190">
        <f>IF(N142="snížená",J142,0)</f>
        <v>0</v>
      </c>
      <c r="BG142" s="190">
        <f>IF(N142="zákl. přenesená",J142,0)</f>
        <v>0</v>
      </c>
      <c r="BH142" s="190">
        <f>IF(N142="sníž. přenesená",J142,0)</f>
        <v>0</v>
      </c>
      <c r="BI142" s="190">
        <f>IF(N142="nulová",J142,0)</f>
        <v>0</v>
      </c>
      <c r="BJ142" s="14" t="s">
        <v>78</v>
      </c>
      <c r="BK142" s="190">
        <f>ROUND(I142*H142,2)</f>
        <v>0</v>
      </c>
      <c r="BL142" s="14" t="s">
        <v>198</v>
      </c>
      <c r="BM142" s="14" t="s">
        <v>367</v>
      </c>
    </row>
    <row r="143" spans="2:65" s="1" customFormat="1" ht="16.5" customHeight="1">
      <c r="B143" s="31"/>
      <c r="C143" s="196" t="s">
        <v>368</v>
      </c>
      <c r="D143" s="196" t="s">
        <v>369</v>
      </c>
      <c r="E143" s="197" t="s">
        <v>370</v>
      </c>
      <c r="F143" s="198" t="s">
        <v>371</v>
      </c>
      <c r="G143" s="199" t="s">
        <v>181</v>
      </c>
      <c r="H143" s="200">
        <v>15.391999999999999</v>
      </c>
      <c r="I143" s="201"/>
      <c r="J143" s="202">
        <f>ROUND(I143*H143,2)</f>
        <v>0</v>
      </c>
      <c r="K143" s="198" t="s">
        <v>19</v>
      </c>
      <c r="L143" s="203"/>
      <c r="M143" s="204" t="s">
        <v>19</v>
      </c>
      <c r="N143" s="205" t="s">
        <v>42</v>
      </c>
      <c r="O143" s="57"/>
      <c r="P143" s="188">
        <f>O143*H143</f>
        <v>0</v>
      </c>
      <c r="Q143" s="188">
        <v>5.0000000000000002E-5</v>
      </c>
      <c r="R143" s="188">
        <f>Q143*H143</f>
        <v>7.6960000000000006E-4</v>
      </c>
      <c r="S143" s="188">
        <v>0</v>
      </c>
      <c r="T143" s="189">
        <f>S143*H143</f>
        <v>0</v>
      </c>
      <c r="AR143" s="14" t="s">
        <v>368</v>
      </c>
      <c r="AT143" s="14" t="s">
        <v>369</v>
      </c>
      <c r="AU143" s="14" t="s">
        <v>80</v>
      </c>
      <c r="AY143" s="14" t="s">
        <v>133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4" t="s">
        <v>78</v>
      </c>
      <c r="BK143" s="190">
        <f>ROUND(I143*H143,2)</f>
        <v>0</v>
      </c>
      <c r="BL143" s="14" t="s">
        <v>198</v>
      </c>
      <c r="BM143" s="14" t="s">
        <v>372</v>
      </c>
    </row>
    <row r="144" spans="2:65" s="1" customFormat="1" ht="16.5" customHeight="1">
      <c r="B144" s="31"/>
      <c r="C144" s="179" t="s">
        <v>373</v>
      </c>
      <c r="D144" s="179" t="s">
        <v>135</v>
      </c>
      <c r="E144" s="180" t="s">
        <v>374</v>
      </c>
      <c r="F144" s="181" t="s">
        <v>375</v>
      </c>
      <c r="G144" s="182" t="s">
        <v>217</v>
      </c>
      <c r="H144" s="183">
        <v>4.68</v>
      </c>
      <c r="I144" s="184"/>
      <c r="J144" s="185">
        <f>ROUND(I144*H144,2)</f>
        <v>0</v>
      </c>
      <c r="K144" s="181" t="s">
        <v>19</v>
      </c>
      <c r="L144" s="35"/>
      <c r="M144" s="186" t="s">
        <v>19</v>
      </c>
      <c r="N144" s="187" t="s">
        <v>42</v>
      </c>
      <c r="O144" s="57"/>
      <c r="P144" s="188">
        <f>O144*H144</f>
        <v>0</v>
      </c>
      <c r="Q144" s="188">
        <v>0</v>
      </c>
      <c r="R144" s="188">
        <f>Q144*H144</f>
        <v>0</v>
      </c>
      <c r="S144" s="188">
        <v>0</v>
      </c>
      <c r="T144" s="189">
        <f>S144*H144</f>
        <v>0</v>
      </c>
      <c r="AR144" s="14" t="s">
        <v>198</v>
      </c>
      <c r="AT144" s="14" t="s">
        <v>135</v>
      </c>
      <c r="AU144" s="14" t="s">
        <v>80</v>
      </c>
      <c r="AY144" s="14" t="s">
        <v>133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4" t="s">
        <v>78</v>
      </c>
      <c r="BK144" s="190">
        <f>ROUND(I144*H144,2)</f>
        <v>0</v>
      </c>
      <c r="BL144" s="14" t="s">
        <v>198</v>
      </c>
      <c r="BM144" s="14" t="s">
        <v>376</v>
      </c>
    </row>
    <row r="145" spans="2:65" s="11" customFormat="1" ht="22.9" customHeight="1">
      <c r="B145" s="163"/>
      <c r="C145" s="164"/>
      <c r="D145" s="165" t="s">
        <v>70</v>
      </c>
      <c r="E145" s="177" t="s">
        <v>377</v>
      </c>
      <c r="F145" s="177" t="s">
        <v>378</v>
      </c>
      <c r="G145" s="164"/>
      <c r="H145" s="164"/>
      <c r="I145" s="167"/>
      <c r="J145" s="178">
        <f>BK145</f>
        <v>0</v>
      </c>
      <c r="K145" s="164"/>
      <c r="L145" s="169"/>
      <c r="M145" s="170"/>
      <c r="N145" s="171"/>
      <c r="O145" s="171"/>
      <c r="P145" s="172">
        <f>SUM(P146:P154)</f>
        <v>0</v>
      </c>
      <c r="Q145" s="171"/>
      <c r="R145" s="172">
        <f>SUM(R146:R154)</f>
        <v>0.48423461000000007</v>
      </c>
      <c r="S145" s="171"/>
      <c r="T145" s="173">
        <f>SUM(T146:T154)</f>
        <v>0</v>
      </c>
      <c r="AR145" s="174" t="s">
        <v>80</v>
      </c>
      <c r="AT145" s="175" t="s">
        <v>70</v>
      </c>
      <c r="AU145" s="175" t="s">
        <v>78</v>
      </c>
      <c r="AY145" s="174" t="s">
        <v>133</v>
      </c>
      <c r="BK145" s="176">
        <f>SUM(BK146:BK154)</f>
        <v>0</v>
      </c>
    </row>
    <row r="146" spans="2:65" s="1" customFormat="1" ht="22.5" customHeight="1">
      <c r="B146" s="31"/>
      <c r="C146" s="179" t="s">
        <v>379</v>
      </c>
      <c r="D146" s="179" t="s">
        <v>135</v>
      </c>
      <c r="E146" s="180" t="s">
        <v>380</v>
      </c>
      <c r="F146" s="181" t="s">
        <v>381</v>
      </c>
      <c r="G146" s="182" t="s">
        <v>217</v>
      </c>
      <c r="H146" s="183">
        <v>5.9080000000000004</v>
      </c>
      <c r="I146" s="184"/>
      <c r="J146" s="185">
        <f t="shared" ref="J146:J154" si="20">ROUND(I146*H146,2)</f>
        <v>0</v>
      </c>
      <c r="K146" s="181" t="s">
        <v>139</v>
      </c>
      <c r="L146" s="35"/>
      <c r="M146" s="186" t="s">
        <v>19</v>
      </c>
      <c r="N146" s="187" t="s">
        <v>42</v>
      </c>
      <c r="O146" s="57"/>
      <c r="P146" s="188">
        <f t="shared" ref="P146:P154" si="21">O146*H146</f>
        <v>0</v>
      </c>
      <c r="Q146" s="188">
        <v>1.5720000000000001E-2</v>
      </c>
      <c r="R146" s="188">
        <f t="shared" ref="R146:R154" si="22">Q146*H146</f>
        <v>9.2873760000000014E-2</v>
      </c>
      <c r="S146" s="188">
        <v>0</v>
      </c>
      <c r="T146" s="189">
        <f t="shared" ref="T146:T154" si="23">S146*H146</f>
        <v>0</v>
      </c>
      <c r="AR146" s="14" t="s">
        <v>198</v>
      </c>
      <c r="AT146" s="14" t="s">
        <v>135</v>
      </c>
      <c r="AU146" s="14" t="s">
        <v>80</v>
      </c>
      <c r="AY146" s="14" t="s">
        <v>133</v>
      </c>
      <c r="BE146" s="190">
        <f t="shared" ref="BE146:BE154" si="24">IF(N146="základní",J146,0)</f>
        <v>0</v>
      </c>
      <c r="BF146" s="190">
        <f t="shared" ref="BF146:BF154" si="25">IF(N146="snížená",J146,0)</f>
        <v>0</v>
      </c>
      <c r="BG146" s="190">
        <f t="shared" ref="BG146:BG154" si="26">IF(N146="zákl. přenesená",J146,0)</f>
        <v>0</v>
      </c>
      <c r="BH146" s="190">
        <f t="shared" ref="BH146:BH154" si="27">IF(N146="sníž. přenesená",J146,0)</f>
        <v>0</v>
      </c>
      <c r="BI146" s="190">
        <f t="shared" ref="BI146:BI154" si="28">IF(N146="nulová",J146,0)</f>
        <v>0</v>
      </c>
      <c r="BJ146" s="14" t="s">
        <v>78</v>
      </c>
      <c r="BK146" s="190">
        <f t="shared" ref="BK146:BK154" si="29">ROUND(I146*H146,2)</f>
        <v>0</v>
      </c>
      <c r="BL146" s="14" t="s">
        <v>198</v>
      </c>
      <c r="BM146" s="14" t="s">
        <v>382</v>
      </c>
    </row>
    <row r="147" spans="2:65" s="1" customFormat="1" ht="22.5" customHeight="1">
      <c r="B147" s="31"/>
      <c r="C147" s="179" t="s">
        <v>383</v>
      </c>
      <c r="D147" s="179" t="s">
        <v>135</v>
      </c>
      <c r="E147" s="180" t="s">
        <v>384</v>
      </c>
      <c r="F147" s="181" t="s">
        <v>385</v>
      </c>
      <c r="G147" s="182" t="s">
        <v>181</v>
      </c>
      <c r="H147" s="183">
        <v>30.542000000000002</v>
      </c>
      <c r="I147" s="184"/>
      <c r="J147" s="185">
        <f t="shared" si="20"/>
        <v>0</v>
      </c>
      <c r="K147" s="181" t="s">
        <v>139</v>
      </c>
      <c r="L147" s="35"/>
      <c r="M147" s="186" t="s">
        <v>19</v>
      </c>
      <c r="N147" s="187" t="s">
        <v>42</v>
      </c>
      <c r="O147" s="57"/>
      <c r="P147" s="188">
        <f t="shared" si="21"/>
        <v>0</v>
      </c>
      <c r="Q147" s="188">
        <v>0</v>
      </c>
      <c r="R147" s="188">
        <f t="shared" si="22"/>
        <v>0</v>
      </c>
      <c r="S147" s="188">
        <v>0</v>
      </c>
      <c r="T147" s="189">
        <f t="shared" si="23"/>
        <v>0</v>
      </c>
      <c r="AR147" s="14" t="s">
        <v>198</v>
      </c>
      <c r="AT147" s="14" t="s">
        <v>135</v>
      </c>
      <c r="AU147" s="14" t="s">
        <v>80</v>
      </c>
      <c r="AY147" s="14" t="s">
        <v>133</v>
      </c>
      <c r="BE147" s="190">
        <f t="shared" si="24"/>
        <v>0</v>
      </c>
      <c r="BF147" s="190">
        <f t="shared" si="25"/>
        <v>0</v>
      </c>
      <c r="BG147" s="190">
        <f t="shared" si="26"/>
        <v>0</v>
      </c>
      <c r="BH147" s="190">
        <f t="shared" si="27"/>
        <v>0</v>
      </c>
      <c r="BI147" s="190">
        <f t="shared" si="28"/>
        <v>0</v>
      </c>
      <c r="BJ147" s="14" t="s">
        <v>78</v>
      </c>
      <c r="BK147" s="190">
        <f t="shared" si="29"/>
        <v>0</v>
      </c>
      <c r="BL147" s="14" t="s">
        <v>198</v>
      </c>
      <c r="BM147" s="14" t="s">
        <v>386</v>
      </c>
    </row>
    <row r="148" spans="2:65" s="1" customFormat="1" ht="16.5" customHeight="1">
      <c r="B148" s="31"/>
      <c r="C148" s="196" t="s">
        <v>387</v>
      </c>
      <c r="D148" s="196" t="s">
        <v>369</v>
      </c>
      <c r="E148" s="197" t="s">
        <v>388</v>
      </c>
      <c r="F148" s="198" t="s">
        <v>389</v>
      </c>
      <c r="G148" s="199" t="s">
        <v>138</v>
      </c>
      <c r="H148" s="200">
        <v>0.40300000000000002</v>
      </c>
      <c r="I148" s="201"/>
      <c r="J148" s="202">
        <f t="shared" si="20"/>
        <v>0</v>
      </c>
      <c r="K148" s="198" t="s">
        <v>139</v>
      </c>
      <c r="L148" s="203"/>
      <c r="M148" s="204" t="s">
        <v>19</v>
      </c>
      <c r="N148" s="205" t="s">
        <v>42</v>
      </c>
      <c r="O148" s="57"/>
      <c r="P148" s="188">
        <f t="shared" si="21"/>
        <v>0</v>
      </c>
      <c r="Q148" s="188">
        <v>0.55000000000000004</v>
      </c>
      <c r="R148" s="188">
        <f t="shared" si="22"/>
        <v>0.22165000000000004</v>
      </c>
      <c r="S148" s="188">
        <v>0</v>
      </c>
      <c r="T148" s="189">
        <f t="shared" si="23"/>
        <v>0</v>
      </c>
      <c r="AR148" s="14" t="s">
        <v>368</v>
      </c>
      <c r="AT148" s="14" t="s">
        <v>369</v>
      </c>
      <c r="AU148" s="14" t="s">
        <v>80</v>
      </c>
      <c r="AY148" s="14" t="s">
        <v>133</v>
      </c>
      <c r="BE148" s="190">
        <f t="shared" si="24"/>
        <v>0</v>
      </c>
      <c r="BF148" s="190">
        <f t="shared" si="25"/>
        <v>0</v>
      </c>
      <c r="BG148" s="190">
        <f t="shared" si="26"/>
        <v>0</v>
      </c>
      <c r="BH148" s="190">
        <f t="shared" si="27"/>
        <v>0</v>
      </c>
      <c r="BI148" s="190">
        <f t="shared" si="28"/>
        <v>0</v>
      </c>
      <c r="BJ148" s="14" t="s">
        <v>78</v>
      </c>
      <c r="BK148" s="190">
        <f t="shared" si="29"/>
        <v>0</v>
      </c>
      <c r="BL148" s="14" t="s">
        <v>198</v>
      </c>
      <c r="BM148" s="14" t="s">
        <v>390</v>
      </c>
    </row>
    <row r="149" spans="2:65" s="1" customFormat="1" ht="16.5" customHeight="1">
      <c r="B149" s="31"/>
      <c r="C149" s="179" t="s">
        <v>391</v>
      </c>
      <c r="D149" s="179" t="s">
        <v>135</v>
      </c>
      <c r="E149" s="180" t="s">
        <v>392</v>
      </c>
      <c r="F149" s="181" t="s">
        <v>393</v>
      </c>
      <c r="G149" s="182" t="s">
        <v>138</v>
      </c>
      <c r="H149" s="183">
        <v>0.40300000000000002</v>
      </c>
      <c r="I149" s="184"/>
      <c r="J149" s="185">
        <f t="shared" si="20"/>
        <v>0</v>
      </c>
      <c r="K149" s="181" t="s">
        <v>139</v>
      </c>
      <c r="L149" s="35"/>
      <c r="M149" s="186" t="s">
        <v>19</v>
      </c>
      <c r="N149" s="187" t="s">
        <v>42</v>
      </c>
      <c r="O149" s="57"/>
      <c r="P149" s="188">
        <f t="shared" si="21"/>
        <v>0</v>
      </c>
      <c r="Q149" s="188">
        <v>2.4469999999999999E-2</v>
      </c>
      <c r="R149" s="188">
        <f t="shared" si="22"/>
        <v>9.8614099999999993E-3</v>
      </c>
      <c r="S149" s="188">
        <v>0</v>
      </c>
      <c r="T149" s="189">
        <f t="shared" si="23"/>
        <v>0</v>
      </c>
      <c r="AR149" s="14" t="s">
        <v>198</v>
      </c>
      <c r="AT149" s="14" t="s">
        <v>135</v>
      </c>
      <c r="AU149" s="14" t="s">
        <v>80</v>
      </c>
      <c r="AY149" s="14" t="s">
        <v>133</v>
      </c>
      <c r="BE149" s="190">
        <f t="shared" si="24"/>
        <v>0</v>
      </c>
      <c r="BF149" s="190">
        <f t="shared" si="25"/>
        <v>0</v>
      </c>
      <c r="BG149" s="190">
        <f t="shared" si="26"/>
        <v>0</v>
      </c>
      <c r="BH149" s="190">
        <f t="shared" si="27"/>
        <v>0</v>
      </c>
      <c r="BI149" s="190">
        <f t="shared" si="28"/>
        <v>0</v>
      </c>
      <c r="BJ149" s="14" t="s">
        <v>78</v>
      </c>
      <c r="BK149" s="190">
        <f t="shared" si="29"/>
        <v>0</v>
      </c>
      <c r="BL149" s="14" t="s">
        <v>198</v>
      </c>
      <c r="BM149" s="14" t="s">
        <v>394</v>
      </c>
    </row>
    <row r="150" spans="2:65" s="1" customFormat="1" ht="16.5" customHeight="1">
      <c r="B150" s="31"/>
      <c r="C150" s="179" t="s">
        <v>395</v>
      </c>
      <c r="D150" s="179" t="s">
        <v>135</v>
      </c>
      <c r="E150" s="180" t="s">
        <v>396</v>
      </c>
      <c r="F150" s="181" t="s">
        <v>397</v>
      </c>
      <c r="G150" s="182" t="s">
        <v>217</v>
      </c>
      <c r="H150" s="183">
        <v>20.57</v>
      </c>
      <c r="I150" s="184"/>
      <c r="J150" s="185">
        <f t="shared" si="20"/>
        <v>0</v>
      </c>
      <c r="K150" s="181" t="s">
        <v>19</v>
      </c>
      <c r="L150" s="35"/>
      <c r="M150" s="186" t="s">
        <v>19</v>
      </c>
      <c r="N150" s="187" t="s">
        <v>42</v>
      </c>
      <c r="O150" s="57"/>
      <c r="P150" s="188">
        <f t="shared" si="21"/>
        <v>0</v>
      </c>
      <c r="Q150" s="188">
        <v>0</v>
      </c>
      <c r="R150" s="188">
        <f t="shared" si="22"/>
        <v>0</v>
      </c>
      <c r="S150" s="188">
        <v>0</v>
      </c>
      <c r="T150" s="189">
        <f t="shared" si="23"/>
        <v>0</v>
      </c>
      <c r="AR150" s="14" t="s">
        <v>198</v>
      </c>
      <c r="AT150" s="14" t="s">
        <v>135</v>
      </c>
      <c r="AU150" s="14" t="s">
        <v>80</v>
      </c>
      <c r="AY150" s="14" t="s">
        <v>133</v>
      </c>
      <c r="BE150" s="190">
        <f t="shared" si="24"/>
        <v>0</v>
      </c>
      <c r="BF150" s="190">
        <f t="shared" si="25"/>
        <v>0</v>
      </c>
      <c r="BG150" s="190">
        <f t="shared" si="26"/>
        <v>0</v>
      </c>
      <c r="BH150" s="190">
        <f t="shared" si="27"/>
        <v>0</v>
      </c>
      <c r="BI150" s="190">
        <f t="shared" si="28"/>
        <v>0</v>
      </c>
      <c r="BJ150" s="14" t="s">
        <v>78</v>
      </c>
      <c r="BK150" s="190">
        <f t="shared" si="29"/>
        <v>0</v>
      </c>
      <c r="BL150" s="14" t="s">
        <v>198</v>
      </c>
      <c r="BM150" s="14" t="s">
        <v>398</v>
      </c>
    </row>
    <row r="151" spans="2:65" s="1" customFormat="1" ht="16.5" customHeight="1">
      <c r="B151" s="31"/>
      <c r="C151" s="179" t="s">
        <v>399</v>
      </c>
      <c r="D151" s="179" t="s">
        <v>135</v>
      </c>
      <c r="E151" s="180" t="s">
        <v>400</v>
      </c>
      <c r="F151" s="181" t="s">
        <v>401</v>
      </c>
      <c r="G151" s="182" t="s">
        <v>217</v>
      </c>
      <c r="H151" s="183">
        <v>9.9740000000000002</v>
      </c>
      <c r="I151" s="184"/>
      <c r="J151" s="185">
        <f t="shared" si="20"/>
        <v>0</v>
      </c>
      <c r="K151" s="181" t="s">
        <v>139</v>
      </c>
      <c r="L151" s="35"/>
      <c r="M151" s="186" t="s">
        <v>19</v>
      </c>
      <c r="N151" s="187" t="s">
        <v>42</v>
      </c>
      <c r="O151" s="57"/>
      <c r="P151" s="188">
        <f t="shared" si="21"/>
        <v>0</v>
      </c>
      <c r="Q151" s="188">
        <v>0</v>
      </c>
      <c r="R151" s="188">
        <f t="shared" si="22"/>
        <v>0</v>
      </c>
      <c r="S151" s="188">
        <v>0</v>
      </c>
      <c r="T151" s="189">
        <f t="shared" si="23"/>
        <v>0</v>
      </c>
      <c r="AR151" s="14" t="s">
        <v>198</v>
      </c>
      <c r="AT151" s="14" t="s">
        <v>135</v>
      </c>
      <c r="AU151" s="14" t="s">
        <v>80</v>
      </c>
      <c r="AY151" s="14" t="s">
        <v>133</v>
      </c>
      <c r="BE151" s="190">
        <f t="shared" si="24"/>
        <v>0</v>
      </c>
      <c r="BF151" s="190">
        <f t="shared" si="25"/>
        <v>0</v>
      </c>
      <c r="BG151" s="190">
        <f t="shared" si="26"/>
        <v>0</v>
      </c>
      <c r="BH151" s="190">
        <f t="shared" si="27"/>
        <v>0</v>
      </c>
      <c r="BI151" s="190">
        <f t="shared" si="28"/>
        <v>0</v>
      </c>
      <c r="BJ151" s="14" t="s">
        <v>78</v>
      </c>
      <c r="BK151" s="190">
        <f t="shared" si="29"/>
        <v>0</v>
      </c>
      <c r="BL151" s="14" t="s">
        <v>198</v>
      </c>
      <c r="BM151" s="14" t="s">
        <v>402</v>
      </c>
    </row>
    <row r="152" spans="2:65" s="1" customFormat="1" ht="16.5" customHeight="1">
      <c r="B152" s="31"/>
      <c r="C152" s="196" t="s">
        <v>403</v>
      </c>
      <c r="D152" s="196" t="s">
        <v>369</v>
      </c>
      <c r="E152" s="197" t="s">
        <v>404</v>
      </c>
      <c r="F152" s="198" t="s">
        <v>405</v>
      </c>
      <c r="G152" s="199" t="s">
        <v>217</v>
      </c>
      <c r="H152" s="200">
        <v>10.971</v>
      </c>
      <c r="I152" s="201"/>
      <c r="J152" s="202">
        <f t="shared" si="20"/>
        <v>0</v>
      </c>
      <c r="K152" s="198" t="s">
        <v>19</v>
      </c>
      <c r="L152" s="203"/>
      <c r="M152" s="204" t="s">
        <v>19</v>
      </c>
      <c r="N152" s="205" t="s">
        <v>42</v>
      </c>
      <c r="O152" s="57"/>
      <c r="P152" s="188">
        <f t="shared" si="21"/>
        <v>0</v>
      </c>
      <c r="Q152" s="188">
        <v>1.4500000000000001E-2</v>
      </c>
      <c r="R152" s="188">
        <f t="shared" si="22"/>
        <v>0.15907950000000001</v>
      </c>
      <c r="S152" s="188">
        <v>0</v>
      </c>
      <c r="T152" s="189">
        <f t="shared" si="23"/>
        <v>0</v>
      </c>
      <c r="AR152" s="14" t="s">
        <v>368</v>
      </c>
      <c r="AT152" s="14" t="s">
        <v>369</v>
      </c>
      <c r="AU152" s="14" t="s">
        <v>80</v>
      </c>
      <c r="AY152" s="14" t="s">
        <v>133</v>
      </c>
      <c r="BE152" s="190">
        <f t="shared" si="24"/>
        <v>0</v>
      </c>
      <c r="BF152" s="190">
        <f t="shared" si="25"/>
        <v>0</v>
      </c>
      <c r="BG152" s="190">
        <f t="shared" si="26"/>
        <v>0</v>
      </c>
      <c r="BH152" s="190">
        <f t="shared" si="27"/>
        <v>0</v>
      </c>
      <c r="BI152" s="190">
        <f t="shared" si="28"/>
        <v>0</v>
      </c>
      <c r="BJ152" s="14" t="s">
        <v>78</v>
      </c>
      <c r="BK152" s="190">
        <f t="shared" si="29"/>
        <v>0</v>
      </c>
      <c r="BL152" s="14" t="s">
        <v>198</v>
      </c>
      <c r="BM152" s="14" t="s">
        <v>406</v>
      </c>
    </row>
    <row r="153" spans="2:65" s="1" customFormat="1" ht="16.5" customHeight="1">
      <c r="B153" s="31"/>
      <c r="C153" s="179" t="s">
        <v>407</v>
      </c>
      <c r="D153" s="179" t="s">
        <v>135</v>
      </c>
      <c r="E153" s="180" t="s">
        <v>408</v>
      </c>
      <c r="F153" s="181" t="s">
        <v>409</v>
      </c>
      <c r="G153" s="182" t="s">
        <v>138</v>
      </c>
      <c r="H153" s="183">
        <v>0.27400000000000002</v>
      </c>
      <c r="I153" s="184"/>
      <c r="J153" s="185">
        <f t="shared" si="20"/>
        <v>0</v>
      </c>
      <c r="K153" s="181" t="s">
        <v>139</v>
      </c>
      <c r="L153" s="35"/>
      <c r="M153" s="186" t="s">
        <v>19</v>
      </c>
      <c r="N153" s="187" t="s">
        <v>42</v>
      </c>
      <c r="O153" s="57"/>
      <c r="P153" s="188">
        <f t="shared" si="21"/>
        <v>0</v>
      </c>
      <c r="Q153" s="188">
        <v>2.81E-3</v>
      </c>
      <c r="R153" s="188">
        <f t="shared" si="22"/>
        <v>7.699400000000001E-4</v>
      </c>
      <c r="S153" s="188">
        <v>0</v>
      </c>
      <c r="T153" s="189">
        <f t="shared" si="23"/>
        <v>0</v>
      </c>
      <c r="AR153" s="14" t="s">
        <v>198</v>
      </c>
      <c r="AT153" s="14" t="s">
        <v>135</v>
      </c>
      <c r="AU153" s="14" t="s">
        <v>80</v>
      </c>
      <c r="AY153" s="14" t="s">
        <v>133</v>
      </c>
      <c r="BE153" s="190">
        <f t="shared" si="24"/>
        <v>0</v>
      </c>
      <c r="BF153" s="190">
        <f t="shared" si="25"/>
        <v>0</v>
      </c>
      <c r="BG153" s="190">
        <f t="shared" si="26"/>
        <v>0</v>
      </c>
      <c r="BH153" s="190">
        <f t="shared" si="27"/>
        <v>0</v>
      </c>
      <c r="BI153" s="190">
        <f t="shared" si="28"/>
        <v>0</v>
      </c>
      <c r="BJ153" s="14" t="s">
        <v>78</v>
      </c>
      <c r="BK153" s="190">
        <f t="shared" si="29"/>
        <v>0</v>
      </c>
      <c r="BL153" s="14" t="s">
        <v>198</v>
      </c>
      <c r="BM153" s="14" t="s">
        <v>410</v>
      </c>
    </row>
    <row r="154" spans="2:65" s="1" customFormat="1" ht="22.5" customHeight="1">
      <c r="B154" s="31"/>
      <c r="C154" s="179" t="s">
        <v>411</v>
      </c>
      <c r="D154" s="179" t="s">
        <v>135</v>
      </c>
      <c r="E154" s="180" t="s">
        <v>412</v>
      </c>
      <c r="F154" s="181" t="s">
        <v>413</v>
      </c>
      <c r="G154" s="182" t="s">
        <v>223</v>
      </c>
      <c r="H154" s="183">
        <v>0.48399999999999999</v>
      </c>
      <c r="I154" s="184"/>
      <c r="J154" s="185">
        <f t="shared" si="20"/>
        <v>0</v>
      </c>
      <c r="K154" s="181" t="s">
        <v>139</v>
      </c>
      <c r="L154" s="35"/>
      <c r="M154" s="186" t="s">
        <v>19</v>
      </c>
      <c r="N154" s="187" t="s">
        <v>42</v>
      </c>
      <c r="O154" s="57"/>
      <c r="P154" s="188">
        <f t="shared" si="21"/>
        <v>0</v>
      </c>
      <c r="Q154" s="188">
        <v>0</v>
      </c>
      <c r="R154" s="188">
        <f t="shared" si="22"/>
        <v>0</v>
      </c>
      <c r="S154" s="188">
        <v>0</v>
      </c>
      <c r="T154" s="189">
        <f t="shared" si="23"/>
        <v>0</v>
      </c>
      <c r="AR154" s="14" t="s">
        <v>198</v>
      </c>
      <c r="AT154" s="14" t="s">
        <v>135</v>
      </c>
      <c r="AU154" s="14" t="s">
        <v>80</v>
      </c>
      <c r="AY154" s="14" t="s">
        <v>133</v>
      </c>
      <c r="BE154" s="190">
        <f t="shared" si="24"/>
        <v>0</v>
      </c>
      <c r="BF154" s="190">
        <f t="shared" si="25"/>
        <v>0</v>
      </c>
      <c r="BG154" s="190">
        <f t="shared" si="26"/>
        <v>0</v>
      </c>
      <c r="BH154" s="190">
        <f t="shared" si="27"/>
        <v>0</v>
      </c>
      <c r="BI154" s="190">
        <f t="shared" si="28"/>
        <v>0</v>
      </c>
      <c r="BJ154" s="14" t="s">
        <v>78</v>
      </c>
      <c r="BK154" s="190">
        <f t="shared" si="29"/>
        <v>0</v>
      </c>
      <c r="BL154" s="14" t="s">
        <v>198</v>
      </c>
      <c r="BM154" s="14" t="s">
        <v>414</v>
      </c>
    </row>
    <row r="155" spans="2:65" s="11" customFormat="1" ht="22.9" customHeight="1">
      <c r="B155" s="163"/>
      <c r="C155" s="164"/>
      <c r="D155" s="165" t="s">
        <v>70</v>
      </c>
      <c r="E155" s="177" t="s">
        <v>415</v>
      </c>
      <c r="F155" s="177" t="s">
        <v>416</v>
      </c>
      <c r="G155" s="164"/>
      <c r="H155" s="164"/>
      <c r="I155" s="167"/>
      <c r="J155" s="178">
        <f>BK155</f>
        <v>0</v>
      </c>
      <c r="K155" s="164"/>
      <c r="L155" s="169"/>
      <c r="M155" s="170"/>
      <c r="N155" s="171"/>
      <c r="O155" s="171"/>
      <c r="P155" s="172">
        <f>SUM(P156:P169)</f>
        <v>0</v>
      </c>
      <c r="Q155" s="171"/>
      <c r="R155" s="172">
        <f>SUM(R156:R169)</f>
        <v>8.255096159999999</v>
      </c>
      <c r="S155" s="171"/>
      <c r="T155" s="173">
        <f>SUM(T156:T169)</f>
        <v>0</v>
      </c>
      <c r="AR155" s="174" t="s">
        <v>80</v>
      </c>
      <c r="AT155" s="175" t="s">
        <v>70</v>
      </c>
      <c r="AU155" s="175" t="s">
        <v>78</v>
      </c>
      <c r="AY155" s="174" t="s">
        <v>133</v>
      </c>
      <c r="BK155" s="176">
        <f>SUM(BK156:BK169)</f>
        <v>0</v>
      </c>
    </row>
    <row r="156" spans="2:65" s="1" customFormat="1" ht="22.5" customHeight="1">
      <c r="B156" s="31"/>
      <c r="C156" s="179" t="s">
        <v>417</v>
      </c>
      <c r="D156" s="179" t="s">
        <v>135</v>
      </c>
      <c r="E156" s="180" t="s">
        <v>418</v>
      </c>
      <c r="F156" s="181" t="s">
        <v>419</v>
      </c>
      <c r="G156" s="182" t="s">
        <v>217</v>
      </c>
      <c r="H156" s="183">
        <v>17.605</v>
      </c>
      <c r="I156" s="184"/>
      <c r="J156" s="185">
        <f t="shared" ref="J156:J169" si="30">ROUND(I156*H156,2)</f>
        <v>0</v>
      </c>
      <c r="K156" s="181" t="s">
        <v>19</v>
      </c>
      <c r="L156" s="35"/>
      <c r="M156" s="186" t="s">
        <v>19</v>
      </c>
      <c r="N156" s="187" t="s">
        <v>42</v>
      </c>
      <c r="O156" s="57"/>
      <c r="P156" s="188">
        <f t="shared" ref="P156:P169" si="31">O156*H156</f>
        <v>0</v>
      </c>
      <c r="Q156" s="188">
        <v>2.818E-2</v>
      </c>
      <c r="R156" s="188">
        <f t="shared" ref="R156:R169" si="32">Q156*H156</f>
        <v>0.49610890000000002</v>
      </c>
      <c r="S156" s="188">
        <v>0</v>
      </c>
      <c r="T156" s="189">
        <f t="shared" ref="T156:T169" si="33">S156*H156</f>
        <v>0</v>
      </c>
      <c r="AR156" s="14" t="s">
        <v>198</v>
      </c>
      <c r="AT156" s="14" t="s">
        <v>135</v>
      </c>
      <c r="AU156" s="14" t="s">
        <v>80</v>
      </c>
      <c r="AY156" s="14" t="s">
        <v>133</v>
      </c>
      <c r="BE156" s="190">
        <f t="shared" ref="BE156:BE169" si="34">IF(N156="základní",J156,0)</f>
        <v>0</v>
      </c>
      <c r="BF156" s="190">
        <f t="shared" ref="BF156:BF169" si="35">IF(N156="snížená",J156,0)</f>
        <v>0</v>
      </c>
      <c r="BG156" s="190">
        <f t="shared" ref="BG156:BG169" si="36">IF(N156="zákl. přenesená",J156,0)</f>
        <v>0</v>
      </c>
      <c r="BH156" s="190">
        <f t="shared" ref="BH156:BH169" si="37">IF(N156="sníž. přenesená",J156,0)</f>
        <v>0</v>
      </c>
      <c r="BI156" s="190">
        <f t="shared" ref="BI156:BI169" si="38">IF(N156="nulová",J156,0)</f>
        <v>0</v>
      </c>
      <c r="BJ156" s="14" t="s">
        <v>78</v>
      </c>
      <c r="BK156" s="190">
        <f t="shared" ref="BK156:BK169" si="39">ROUND(I156*H156,2)</f>
        <v>0</v>
      </c>
      <c r="BL156" s="14" t="s">
        <v>198</v>
      </c>
      <c r="BM156" s="14" t="s">
        <v>420</v>
      </c>
    </row>
    <row r="157" spans="2:65" s="1" customFormat="1" ht="22.5" customHeight="1">
      <c r="B157" s="31"/>
      <c r="C157" s="179" t="s">
        <v>421</v>
      </c>
      <c r="D157" s="179" t="s">
        <v>135</v>
      </c>
      <c r="E157" s="180" t="s">
        <v>422</v>
      </c>
      <c r="F157" s="181" t="s">
        <v>423</v>
      </c>
      <c r="G157" s="182" t="s">
        <v>217</v>
      </c>
      <c r="H157" s="183">
        <v>14.888999999999999</v>
      </c>
      <c r="I157" s="184"/>
      <c r="J157" s="185">
        <f t="shared" si="30"/>
        <v>0</v>
      </c>
      <c r="K157" s="181" t="s">
        <v>19</v>
      </c>
      <c r="L157" s="35"/>
      <c r="M157" s="186" t="s">
        <v>19</v>
      </c>
      <c r="N157" s="187" t="s">
        <v>42</v>
      </c>
      <c r="O157" s="57"/>
      <c r="P157" s="188">
        <f t="shared" si="31"/>
        <v>0</v>
      </c>
      <c r="Q157" s="188">
        <v>2.818E-2</v>
      </c>
      <c r="R157" s="188">
        <f t="shared" si="32"/>
        <v>0.41957201999999999</v>
      </c>
      <c r="S157" s="188">
        <v>0</v>
      </c>
      <c r="T157" s="189">
        <f t="shared" si="33"/>
        <v>0</v>
      </c>
      <c r="AR157" s="14" t="s">
        <v>198</v>
      </c>
      <c r="AT157" s="14" t="s">
        <v>135</v>
      </c>
      <c r="AU157" s="14" t="s">
        <v>80</v>
      </c>
      <c r="AY157" s="14" t="s">
        <v>133</v>
      </c>
      <c r="BE157" s="190">
        <f t="shared" si="34"/>
        <v>0</v>
      </c>
      <c r="BF157" s="190">
        <f t="shared" si="35"/>
        <v>0</v>
      </c>
      <c r="BG157" s="190">
        <f t="shared" si="36"/>
        <v>0</v>
      </c>
      <c r="BH157" s="190">
        <f t="shared" si="37"/>
        <v>0</v>
      </c>
      <c r="BI157" s="190">
        <f t="shared" si="38"/>
        <v>0</v>
      </c>
      <c r="BJ157" s="14" t="s">
        <v>78</v>
      </c>
      <c r="BK157" s="190">
        <f t="shared" si="39"/>
        <v>0</v>
      </c>
      <c r="BL157" s="14" t="s">
        <v>198</v>
      </c>
      <c r="BM157" s="14" t="s">
        <v>424</v>
      </c>
    </row>
    <row r="158" spans="2:65" s="1" customFormat="1" ht="33.75" customHeight="1">
      <c r="B158" s="31"/>
      <c r="C158" s="179" t="s">
        <v>425</v>
      </c>
      <c r="D158" s="179" t="s">
        <v>135</v>
      </c>
      <c r="E158" s="180" t="s">
        <v>426</v>
      </c>
      <c r="F158" s="181" t="s">
        <v>427</v>
      </c>
      <c r="G158" s="182" t="s">
        <v>217</v>
      </c>
      <c r="H158" s="183">
        <v>35.58</v>
      </c>
      <c r="I158" s="184"/>
      <c r="J158" s="185">
        <f t="shared" si="30"/>
        <v>0</v>
      </c>
      <c r="K158" s="181" t="s">
        <v>19</v>
      </c>
      <c r="L158" s="35"/>
      <c r="M158" s="186" t="s">
        <v>19</v>
      </c>
      <c r="N158" s="187" t="s">
        <v>42</v>
      </c>
      <c r="O158" s="57"/>
      <c r="P158" s="188">
        <f t="shared" si="31"/>
        <v>0</v>
      </c>
      <c r="Q158" s="188">
        <v>1.6920000000000001E-2</v>
      </c>
      <c r="R158" s="188">
        <f t="shared" si="32"/>
        <v>0.60201360000000004</v>
      </c>
      <c r="S158" s="188">
        <v>0</v>
      </c>
      <c r="T158" s="189">
        <f t="shared" si="33"/>
        <v>0</v>
      </c>
      <c r="AR158" s="14" t="s">
        <v>198</v>
      </c>
      <c r="AT158" s="14" t="s">
        <v>135</v>
      </c>
      <c r="AU158" s="14" t="s">
        <v>80</v>
      </c>
      <c r="AY158" s="14" t="s">
        <v>133</v>
      </c>
      <c r="BE158" s="190">
        <f t="shared" si="34"/>
        <v>0</v>
      </c>
      <c r="BF158" s="190">
        <f t="shared" si="35"/>
        <v>0</v>
      </c>
      <c r="BG158" s="190">
        <f t="shared" si="36"/>
        <v>0</v>
      </c>
      <c r="BH158" s="190">
        <f t="shared" si="37"/>
        <v>0</v>
      </c>
      <c r="BI158" s="190">
        <f t="shared" si="38"/>
        <v>0</v>
      </c>
      <c r="BJ158" s="14" t="s">
        <v>78</v>
      </c>
      <c r="BK158" s="190">
        <f t="shared" si="39"/>
        <v>0</v>
      </c>
      <c r="BL158" s="14" t="s">
        <v>198</v>
      </c>
      <c r="BM158" s="14" t="s">
        <v>428</v>
      </c>
    </row>
    <row r="159" spans="2:65" s="1" customFormat="1" ht="22.5" customHeight="1">
      <c r="B159" s="31"/>
      <c r="C159" s="179" t="s">
        <v>429</v>
      </c>
      <c r="D159" s="179" t="s">
        <v>135</v>
      </c>
      <c r="E159" s="180" t="s">
        <v>430</v>
      </c>
      <c r="F159" s="181" t="s">
        <v>431</v>
      </c>
      <c r="G159" s="182" t="s">
        <v>217</v>
      </c>
      <c r="H159" s="183">
        <v>30.872</v>
      </c>
      <c r="I159" s="184"/>
      <c r="J159" s="185">
        <f t="shared" si="30"/>
        <v>0</v>
      </c>
      <c r="K159" s="181" t="s">
        <v>139</v>
      </c>
      <c r="L159" s="35"/>
      <c r="M159" s="186" t="s">
        <v>19</v>
      </c>
      <c r="N159" s="187" t="s">
        <v>42</v>
      </c>
      <c r="O159" s="57"/>
      <c r="P159" s="188">
        <f t="shared" si="31"/>
        <v>0</v>
      </c>
      <c r="Q159" s="188">
        <v>1.1809999999999999E-2</v>
      </c>
      <c r="R159" s="188">
        <f t="shared" si="32"/>
        <v>0.36459831999999998</v>
      </c>
      <c r="S159" s="188">
        <v>0</v>
      </c>
      <c r="T159" s="189">
        <f t="shared" si="33"/>
        <v>0</v>
      </c>
      <c r="AR159" s="14" t="s">
        <v>198</v>
      </c>
      <c r="AT159" s="14" t="s">
        <v>135</v>
      </c>
      <c r="AU159" s="14" t="s">
        <v>80</v>
      </c>
      <c r="AY159" s="14" t="s">
        <v>133</v>
      </c>
      <c r="BE159" s="190">
        <f t="shared" si="34"/>
        <v>0</v>
      </c>
      <c r="BF159" s="190">
        <f t="shared" si="35"/>
        <v>0</v>
      </c>
      <c r="BG159" s="190">
        <f t="shared" si="36"/>
        <v>0</v>
      </c>
      <c r="BH159" s="190">
        <f t="shared" si="37"/>
        <v>0</v>
      </c>
      <c r="BI159" s="190">
        <f t="shared" si="38"/>
        <v>0</v>
      </c>
      <c r="BJ159" s="14" t="s">
        <v>78</v>
      </c>
      <c r="BK159" s="190">
        <f t="shared" si="39"/>
        <v>0</v>
      </c>
      <c r="BL159" s="14" t="s">
        <v>198</v>
      </c>
      <c r="BM159" s="14" t="s">
        <v>432</v>
      </c>
    </row>
    <row r="160" spans="2:65" s="1" customFormat="1" ht="22.5" customHeight="1">
      <c r="B160" s="31"/>
      <c r="C160" s="179" t="s">
        <v>433</v>
      </c>
      <c r="D160" s="179" t="s">
        <v>135</v>
      </c>
      <c r="E160" s="180" t="s">
        <v>434</v>
      </c>
      <c r="F160" s="181" t="s">
        <v>435</v>
      </c>
      <c r="G160" s="182" t="s">
        <v>217</v>
      </c>
      <c r="H160" s="183">
        <v>14</v>
      </c>
      <c r="I160" s="184"/>
      <c r="J160" s="185">
        <f t="shared" si="30"/>
        <v>0</v>
      </c>
      <c r="K160" s="181" t="s">
        <v>139</v>
      </c>
      <c r="L160" s="35"/>
      <c r="M160" s="186" t="s">
        <v>19</v>
      </c>
      <c r="N160" s="187" t="s">
        <v>42</v>
      </c>
      <c r="O160" s="57"/>
      <c r="P160" s="188">
        <f t="shared" si="31"/>
        <v>0</v>
      </c>
      <c r="Q160" s="188">
        <v>1.6389999999999998E-2</v>
      </c>
      <c r="R160" s="188">
        <f t="shared" si="32"/>
        <v>0.22945999999999997</v>
      </c>
      <c r="S160" s="188">
        <v>0</v>
      </c>
      <c r="T160" s="189">
        <f t="shared" si="33"/>
        <v>0</v>
      </c>
      <c r="AR160" s="14" t="s">
        <v>198</v>
      </c>
      <c r="AT160" s="14" t="s">
        <v>135</v>
      </c>
      <c r="AU160" s="14" t="s">
        <v>80</v>
      </c>
      <c r="AY160" s="14" t="s">
        <v>133</v>
      </c>
      <c r="BE160" s="190">
        <f t="shared" si="34"/>
        <v>0</v>
      </c>
      <c r="BF160" s="190">
        <f t="shared" si="35"/>
        <v>0</v>
      </c>
      <c r="BG160" s="190">
        <f t="shared" si="36"/>
        <v>0</v>
      </c>
      <c r="BH160" s="190">
        <f t="shared" si="37"/>
        <v>0</v>
      </c>
      <c r="BI160" s="190">
        <f t="shared" si="38"/>
        <v>0</v>
      </c>
      <c r="BJ160" s="14" t="s">
        <v>78</v>
      </c>
      <c r="BK160" s="190">
        <f t="shared" si="39"/>
        <v>0</v>
      </c>
      <c r="BL160" s="14" t="s">
        <v>198</v>
      </c>
      <c r="BM160" s="14" t="s">
        <v>436</v>
      </c>
    </row>
    <row r="161" spans="2:65" s="1" customFormat="1" ht="22.5" customHeight="1">
      <c r="B161" s="31"/>
      <c r="C161" s="179" t="s">
        <v>437</v>
      </c>
      <c r="D161" s="179" t="s">
        <v>135</v>
      </c>
      <c r="E161" s="180" t="s">
        <v>438</v>
      </c>
      <c r="F161" s="181" t="s">
        <v>439</v>
      </c>
      <c r="G161" s="182" t="s">
        <v>217</v>
      </c>
      <c r="H161" s="183">
        <v>6.202</v>
      </c>
      <c r="I161" s="184"/>
      <c r="J161" s="185">
        <f t="shared" si="30"/>
        <v>0</v>
      </c>
      <c r="K161" s="181" t="s">
        <v>19</v>
      </c>
      <c r="L161" s="35"/>
      <c r="M161" s="186" t="s">
        <v>19</v>
      </c>
      <c r="N161" s="187" t="s">
        <v>42</v>
      </c>
      <c r="O161" s="57"/>
      <c r="P161" s="188">
        <f t="shared" si="31"/>
        <v>0</v>
      </c>
      <c r="Q161" s="188">
        <v>1.223E-2</v>
      </c>
      <c r="R161" s="188">
        <f t="shared" si="32"/>
        <v>7.5850459999999995E-2</v>
      </c>
      <c r="S161" s="188">
        <v>0</v>
      </c>
      <c r="T161" s="189">
        <f t="shared" si="33"/>
        <v>0</v>
      </c>
      <c r="AR161" s="14" t="s">
        <v>198</v>
      </c>
      <c r="AT161" s="14" t="s">
        <v>135</v>
      </c>
      <c r="AU161" s="14" t="s">
        <v>80</v>
      </c>
      <c r="AY161" s="14" t="s">
        <v>133</v>
      </c>
      <c r="BE161" s="190">
        <f t="shared" si="34"/>
        <v>0</v>
      </c>
      <c r="BF161" s="190">
        <f t="shared" si="35"/>
        <v>0</v>
      </c>
      <c r="BG161" s="190">
        <f t="shared" si="36"/>
        <v>0</v>
      </c>
      <c r="BH161" s="190">
        <f t="shared" si="37"/>
        <v>0</v>
      </c>
      <c r="BI161" s="190">
        <f t="shared" si="38"/>
        <v>0</v>
      </c>
      <c r="BJ161" s="14" t="s">
        <v>78</v>
      </c>
      <c r="BK161" s="190">
        <f t="shared" si="39"/>
        <v>0</v>
      </c>
      <c r="BL161" s="14" t="s">
        <v>198</v>
      </c>
      <c r="BM161" s="14" t="s">
        <v>440</v>
      </c>
    </row>
    <row r="162" spans="2:65" s="1" customFormat="1" ht="22.5" customHeight="1">
      <c r="B162" s="31"/>
      <c r="C162" s="179" t="s">
        <v>441</v>
      </c>
      <c r="D162" s="179" t="s">
        <v>135</v>
      </c>
      <c r="E162" s="180" t="s">
        <v>442</v>
      </c>
      <c r="F162" s="181" t="s">
        <v>443</v>
      </c>
      <c r="G162" s="182" t="s">
        <v>217</v>
      </c>
      <c r="H162" s="183">
        <v>41.758000000000003</v>
      </c>
      <c r="I162" s="184"/>
      <c r="J162" s="185">
        <f t="shared" si="30"/>
        <v>0</v>
      </c>
      <c r="K162" s="181" t="s">
        <v>139</v>
      </c>
      <c r="L162" s="35"/>
      <c r="M162" s="186" t="s">
        <v>19</v>
      </c>
      <c r="N162" s="187" t="s">
        <v>42</v>
      </c>
      <c r="O162" s="57"/>
      <c r="P162" s="188">
        <f t="shared" si="31"/>
        <v>0</v>
      </c>
      <c r="Q162" s="188">
        <v>1.223E-2</v>
      </c>
      <c r="R162" s="188">
        <f t="shared" si="32"/>
        <v>0.51070033999999997</v>
      </c>
      <c r="S162" s="188">
        <v>0</v>
      </c>
      <c r="T162" s="189">
        <f t="shared" si="33"/>
        <v>0</v>
      </c>
      <c r="AR162" s="14" t="s">
        <v>198</v>
      </c>
      <c r="AT162" s="14" t="s">
        <v>135</v>
      </c>
      <c r="AU162" s="14" t="s">
        <v>80</v>
      </c>
      <c r="AY162" s="14" t="s">
        <v>133</v>
      </c>
      <c r="BE162" s="190">
        <f t="shared" si="34"/>
        <v>0</v>
      </c>
      <c r="BF162" s="190">
        <f t="shared" si="35"/>
        <v>0</v>
      </c>
      <c r="BG162" s="190">
        <f t="shared" si="36"/>
        <v>0</v>
      </c>
      <c r="BH162" s="190">
        <f t="shared" si="37"/>
        <v>0</v>
      </c>
      <c r="BI162" s="190">
        <f t="shared" si="38"/>
        <v>0</v>
      </c>
      <c r="BJ162" s="14" t="s">
        <v>78</v>
      </c>
      <c r="BK162" s="190">
        <f t="shared" si="39"/>
        <v>0</v>
      </c>
      <c r="BL162" s="14" t="s">
        <v>198</v>
      </c>
      <c r="BM162" s="14" t="s">
        <v>444</v>
      </c>
    </row>
    <row r="163" spans="2:65" s="1" customFormat="1" ht="22.5" customHeight="1">
      <c r="B163" s="31"/>
      <c r="C163" s="179" t="s">
        <v>445</v>
      </c>
      <c r="D163" s="179" t="s">
        <v>135</v>
      </c>
      <c r="E163" s="180" t="s">
        <v>446</v>
      </c>
      <c r="F163" s="181" t="s">
        <v>447</v>
      </c>
      <c r="G163" s="182" t="s">
        <v>181</v>
      </c>
      <c r="H163" s="183">
        <v>7.0179999999999998</v>
      </c>
      <c r="I163" s="184"/>
      <c r="J163" s="185">
        <f t="shared" si="30"/>
        <v>0</v>
      </c>
      <c r="K163" s="181" t="s">
        <v>139</v>
      </c>
      <c r="L163" s="35"/>
      <c r="M163" s="186" t="s">
        <v>19</v>
      </c>
      <c r="N163" s="187" t="s">
        <v>42</v>
      </c>
      <c r="O163" s="57"/>
      <c r="P163" s="188">
        <f t="shared" si="31"/>
        <v>0</v>
      </c>
      <c r="Q163" s="188">
        <v>7.8399999999999997E-3</v>
      </c>
      <c r="R163" s="188">
        <f t="shared" si="32"/>
        <v>5.502112E-2</v>
      </c>
      <c r="S163" s="188">
        <v>0</v>
      </c>
      <c r="T163" s="189">
        <f t="shared" si="33"/>
        <v>0</v>
      </c>
      <c r="AR163" s="14" t="s">
        <v>198</v>
      </c>
      <c r="AT163" s="14" t="s">
        <v>135</v>
      </c>
      <c r="AU163" s="14" t="s">
        <v>80</v>
      </c>
      <c r="AY163" s="14" t="s">
        <v>133</v>
      </c>
      <c r="BE163" s="190">
        <f t="shared" si="34"/>
        <v>0</v>
      </c>
      <c r="BF163" s="190">
        <f t="shared" si="35"/>
        <v>0</v>
      </c>
      <c r="BG163" s="190">
        <f t="shared" si="36"/>
        <v>0</v>
      </c>
      <c r="BH163" s="190">
        <f t="shared" si="37"/>
        <v>0</v>
      </c>
      <c r="BI163" s="190">
        <f t="shared" si="38"/>
        <v>0</v>
      </c>
      <c r="BJ163" s="14" t="s">
        <v>78</v>
      </c>
      <c r="BK163" s="190">
        <f t="shared" si="39"/>
        <v>0</v>
      </c>
      <c r="BL163" s="14" t="s">
        <v>198</v>
      </c>
      <c r="BM163" s="14" t="s">
        <v>448</v>
      </c>
    </row>
    <row r="164" spans="2:65" s="1" customFormat="1" ht="22.5" customHeight="1">
      <c r="B164" s="31"/>
      <c r="C164" s="179" t="s">
        <v>449</v>
      </c>
      <c r="D164" s="179" t="s">
        <v>135</v>
      </c>
      <c r="E164" s="180" t="s">
        <v>450</v>
      </c>
      <c r="F164" s="181" t="s">
        <v>451</v>
      </c>
      <c r="G164" s="182" t="s">
        <v>217</v>
      </c>
      <c r="H164" s="183">
        <v>2.87</v>
      </c>
      <c r="I164" s="184"/>
      <c r="J164" s="185">
        <f t="shared" si="30"/>
        <v>0</v>
      </c>
      <c r="K164" s="181" t="s">
        <v>139</v>
      </c>
      <c r="L164" s="35"/>
      <c r="M164" s="186" t="s">
        <v>19</v>
      </c>
      <c r="N164" s="187" t="s">
        <v>42</v>
      </c>
      <c r="O164" s="57"/>
      <c r="P164" s="188">
        <f t="shared" si="31"/>
        <v>0</v>
      </c>
      <c r="Q164" s="188">
        <v>1.222E-2</v>
      </c>
      <c r="R164" s="188">
        <f t="shared" si="32"/>
        <v>3.5071400000000003E-2</v>
      </c>
      <c r="S164" s="188">
        <v>0</v>
      </c>
      <c r="T164" s="189">
        <f t="shared" si="33"/>
        <v>0</v>
      </c>
      <c r="AR164" s="14" t="s">
        <v>198</v>
      </c>
      <c r="AT164" s="14" t="s">
        <v>135</v>
      </c>
      <c r="AU164" s="14" t="s">
        <v>80</v>
      </c>
      <c r="AY164" s="14" t="s">
        <v>133</v>
      </c>
      <c r="BE164" s="190">
        <f t="shared" si="34"/>
        <v>0</v>
      </c>
      <c r="BF164" s="190">
        <f t="shared" si="35"/>
        <v>0</v>
      </c>
      <c r="BG164" s="190">
        <f t="shared" si="36"/>
        <v>0</v>
      </c>
      <c r="BH164" s="190">
        <f t="shared" si="37"/>
        <v>0</v>
      </c>
      <c r="BI164" s="190">
        <f t="shared" si="38"/>
        <v>0</v>
      </c>
      <c r="BJ164" s="14" t="s">
        <v>78</v>
      </c>
      <c r="BK164" s="190">
        <f t="shared" si="39"/>
        <v>0</v>
      </c>
      <c r="BL164" s="14" t="s">
        <v>198</v>
      </c>
      <c r="BM164" s="14" t="s">
        <v>452</v>
      </c>
    </row>
    <row r="165" spans="2:65" s="1" customFormat="1" ht="16.5" customHeight="1">
      <c r="B165" s="31"/>
      <c r="C165" s="179" t="s">
        <v>453</v>
      </c>
      <c r="D165" s="179" t="s">
        <v>135</v>
      </c>
      <c r="E165" s="180" t="s">
        <v>454</v>
      </c>
      <c r="F165" s="181" t="s">
        <v>455</v>
      </c>
      <c r="G165" s="182" t="s">
        <v>161</v>
      </c>
      <c r="H165" s="183">
        <v>2</v>
      </c>
      <c r="I165" s="184"/>
      <c r="J165" s="185">
        <f t="shared" si="30"/>
        <v>0</v>
      </c>
      <c r="K165" s="181" t="s">
        <v>139</v>
      </c>
      <c r="L165" s="35"/>
      <c r="M165" s="186" t="s">
        <v>19</v>
      </c>
      <c r="N165" s="187" t="s">
        <v>42</v>
      </c>
      <c r="O165" s="57"/>
      <c r="P165" s="188">
        <f t="shared" si="31"/>
        <v>0</v>
      </c>
      <c r="Q165" s="188">
        <v>3.0000000000000001E-5</v>
      </c>
      <c r="R165" s="188">
        <f t="shared" si="32"/>
        <v>6.0000000000000002E-5</v>
      </c>
      <c r="S165" s="188">
        <v>0</v>
      </c>
      <c r="T165" s="189">
        <f t="shared" si="33"/>
        <v>0</v>
      </c>
      <c r="AR165" s="14" t="s">
        <v>198</v>
      </c>
      <c r="AT165" s="14" t="s">
        <v>135</v>
      </c>
      <c r="AU165" s="14" t="s">
        <v>80</v>
      </c>
      <c r="AY165" s="14" t="s">
        <v>133</v>
      </c>
      <c r="BE165" s="190">
        <f t="shared" si="34"/>
        <v>0</v>
      </c>
      <c r="BF165" s="190">
        <f t="shared" si="35"/>
        <v>0</v>
      </c>
      <c r="BG165" s="190">
        <f t="shared" si="36"/>
        <v>0</v>
      </c>
      <c r="BH165" s="190">
        <f t="shared" si="37"/>
        <v>0</v>
      </c>
      <c r="BI165" s="190">
        <f t="shared" si="38"/>
        <v>0</v>
      </c>
      <c r="BJ165" s="14" t="s">
        <v>78</v>
      </c>
      <c r="BK165" s="190">
        <f t="shared" si="39"/>
        <v>0</v>
      </c>
      <c r="BL165" s="14" t="s">
        <v>198</v>
      </c>
      <c r="BM165" s="14" t="s">
        <v>456</v>
      </c>
    </row>
    <row r="166" spans="2:65" s="1" customFormat="1" ht="16.5" customHeight="1">
      <c r="B166" s="31"/>
      <c r="C166" s="196" t="s">
        <v>457</v>
      </c>
      <c r="D166" s="196" t="s">
        <v>369</v>
      </c>
      <c r="E166" s="197" t="s">
        <v>458</v>
      </c>
      <c r="F166" s="198" t="s">
        <v>459</v>
      </c>
      <c r="G166" s="199" t="s">
        <v>161</v>
      </c>
      <c r="H166" s="200">
        <v>2</v>
      </c>
      <c r="I166" s="201"/>
      <c r="J166" s="202">
        <f t="shared" si="30"/>
        <v>0</v>
      </c>
      <c r="K166" s="198" t="s">
        <v>139</v>
      </c>
      <c r="L166" s="203"/>
      <c r="M166" s="204" t="s">
        <v>19</v>
      </c>
      <c r="N166" s="205" t="s">
        <v>42</v>
      </c>
      <c r="O166" s="57"/>
      <c r="P166" s="188">
        <f t="shared" si="31"/>
        <v>0</v>
      </c>
      <c r="Q166" s="188">
        <v>3.6000000000000002E-4</v>
      </c>
      <c r="R166" s="188">
        <f t="shared" si="32"/>
        <v>7.2000000000000005E-4</v>
      </c>
      <c r="S166" s="188">
        <v>0</v>
      </c>
      <c r="T166" s="189">
        <f t="shared" si="33"/>
        <v>0</v>
      </c>
      <c r="AR166" s="14" t="s">
        <v>368</v>
      </c>
      <c r="AT166" s="14" t="s">
        <v>369</v>
      </c>
      <c r="AU166" s="14" t="s">
        <v>80</v>
      </c>
      <c r="AY166" s="14" t="s">
        <v>133</v>
      </c>
      <c r="BE166" s="190">
        <f t="shared" si="34"/>
        <v>0</v>
      </c>
      <c r="BF166" s="190">
        <f t="shared" si="35"/>
        <v>0</v>
      </c>
      <c r="BG166" s="190">
        <f t="shared" si="36"/>
        <v>0</v>
      </c>
      <c r="BH166" s="190">
        <f t="shared" si="37"/>
        <v>0</v>
      </c>
      <c r="BI166" s="190">
        <f t="shared" si="38"/>
        <v>0</v>
      </c>
      <c r="BJ166" s="14" t="s">
        <v>78</v>
      </c>
      <c r="BK166" s="190">
        <f t="shared" si="39"/>
        <v>0</v>
      </c>
      <c r="BL166" s="14" t="s">
        <v>198</v>
      </c>
      <c r="BM166" s="14" t="s">
        <v>460</v>
      </c>
    </row>
    <row r="167" spans="2:65" s="1" customFormat="1" ht="16.5" customHeight="1">
      <c r="B167" s="31"/>
      <c r="C167" s="179" t="s">
        <v>461</v>
      </c>
      <c r="D167" s="179" t="s">
        <v>135</v>
      </c>
      <c r="E167" s="180" t="s">
        <v>462</v>
      </c>
      <c r="F167" s="181" t="s">
        <v>463</v>
      </c>
      <c r="G167" s="182" t="s">
        <v>217</v>
      </c>
      <c r="H167" s="183">
        <v>257.82</v>
      </c>
      <c r="I167" s="184"/>
      <c r="J167" s="185">
        <f t="shared" si="30"/>
        <v>0</v>
      </c>
      <c r="K167" s="181" t="s">
        <v>19</v>
      </c>
      <c r="L167" s="35"/>
      <c r="M167" s="186" t="s">
        <v>19</v>
      </c>
      <c r="N167" s="187" t="s">
        <v>42</v>
      </c>
      <c r="O167" s="57"/>
      <c r="P167" s="188">
        <f t="shared" si="31"/>
        <v>0</v>
      </c>
      <c r="Q167" s="188">
        <v>1.6E-2</v>
      </c>
      <c r="R167" s="188">
        <f t="shared" si="32"/>
        <v>4.1251199999999999</v>
      </c>
      <c r="S167" s="188">
        <v>0</v>
      </c>
      <c r="T167" s="189">
        <f t="shared" si="33"/>
        <v>0</v>
      </c>
      <c r="AR167" s="14" t="s">
        <v>198</v>
      </c>
      <c r="AT167" s="14" t="s">
        <v>135</v>
      </c>
      <c r="AU167" s="14" t="s">
        <v>80</v>
      </c>
      <c r="AY167" s="14" t="s">
        <v>133</v>
      </c>
      <c r="BE167" s="190">
        <f t="shared" si="34"/>
        <v>0</v>
      </c>
      <c r="BF167" s="190">
        <f t="shared" si="35"/>
        <v>0</v>
      </c>
      <c r="BG167" s="190">
        <f t="shared" si="36"/>
        <v>0</v>
      </c>
      <c r="BH167" s="190">
        <f t="shared" si="37"/>
        <v>0</v>
      </c>
      <c r="BI167" s="190">
        <f t="shared" si="38"/>
        <v>0</v>
      </c>
      <c r="BJ167" s="14" t="s">
        <v>78</v>
      </c>
      <c r="BK167" s="190">
        <f t="shared" si="39"/>
        <v>0</v>
      </c>
      <c r="BL167" s="14" t="s">
        <v>198</v>
      </c>
      <c r="BM167" s="14" t="s">
        <v>464</v>
      </c>
    </row>
    <row r="168" spans="2:65" s="1" customFormat="1" ht="16.5" customHeight="1">
      <c r="B168" s="31"/>
      <c r="C168" s="179" t="s">
        <v>465</v>
      </c>
      <c r="D168" s="179" t="s">
        <v>135</v>
      </c>
      <c r="E168" s="180" t="s">
        <v>466</v>
      </c>
      <c r="F168" s="181" t="s">
        <v>467</v>
      </c>
      <c r="G168" s="182" t="s">
        <v>217</v>
      </c>
      <c r="H168" s="183">
        <v>83.8</v>
      </c>
      <c r="I168" s="184"/>
      <c r="J168" s="185">
        <f t="shared" si="30"/>
        <v>0</v>
      </c>
      <c r="K168" s="181" t="s">
        <v>19</v>
      </c>
      <c r="L168" s="35"/>
      <c r="M168" s="186" t="s">
        <v>19</v>
      </c>
      <c r="N168" s="187" t="s">
        <v>42</v>
      </c>
      <c r="O168" s="57"/>
      <c r="P168" s="188">
        <f t="shared" si="31"/>
        <v>0</v>
      </c>
      <c r="Q168" s="188">
        <v>1.6E-2</v>
      </c>
      <c r="R168" s="188">
        <f t="shared" si="32"/>
        <v>1.3408</v>
      </c>
      <c r="S168" s="188">
        <v>0</v>
      </c>
      <c r="T168" s="189">
        <f t="shared" si="33"/>
        <v>0</v>
      </c>
      <c r="AR168" s="14" t="s">
        <v>198</v>
      </c>
      <c r="AT168" s="14" t="s">
        <v>135</v>
      </c>
      <c r="AU168" s="14" t="s">
        <v>80</v>
      </c>
      <c r="AY168" s="14" t="s">
        <v>133</v>
      </c>
      <c r="BE168" s="190">
        <f t="shared" si="34"/>
        <v>0</v>
      </c>
      <c r="BF168" s="190">
        <f t="shared" si="35"/>
        <v>0</v>
      </c>
      <c r="BG168" s="190">
        <f t="shared" si="36"/>
        <v>0</v>
      </c>
      <c r="BH168" s="190">
        <f t="shared" si="37"/>
        <v>0</v>
      </c>
      <c r="BI168" s="190">
        <f t="shared" si="38"/>
        <v>0</v>
      </c>
      <c r="BJ168" s="14" t="s">
        <v>78</v>
      </c>
      <c r="BK168" s="190">
        <f t="shared" si="39"/>
        <v>0</v>
      </c>
      <c r="BL168" s="14" t="s">
        <v>198</v>
      </c>
      <c r="BM168" s="14" t="s">
        <v>468</v>
      </c>
    </row>
    <row r="169" spans="2:65" s="1" customFormat="1" ht="33.75" customHeight="1">
      <c r="B169" s="31"/>
      <c r="C169" s="179" t="s">
        <v>469</v>
      </c>
      <c r="D169" s="179" t="s">
        <v>135</v>
      </c>
      <c r="E169" s="180" t="s">
        <v>470</v>
      </c>
      <c r="F169" s="181" t="s">
        <v>471</v>
      </c>
      <c r="G169" s="182" t="s">
        <v>223</v>
      </c>
      <c r="H169" s="183">
        <v>8.2550000000000008</v>
      </c>
      <c r="I169" s="184"/>
      <c r="J169" s="185">
        <f t="shared" si="30"/>
        <v>0</v>
      </c>
      <c r="K169" s="181" t="s">
        <v>139</v>
      </c>
      <c r="L169" s="35"/>
      <c r="M169" s="186" t="s">
        <v>19</v>
      </c>
      <c r="N169" s="187" t="s">
        <v>42</v>
      </c>
      <c r="O169" s="57"/>
      <c r="P169" s="188">
        <f t="shared" si="31"/>
        <v>0</v>
      </c>
      <c r="Q169" s="188">
        <v>0</v>
      </c>
      <c r="R169" s="188">
        <f t="shared" si="32"/>
        <v>0</v>
      </c>
      <c r="S169" s="188">
        <v>0</v>
      </c>
      <c r="T169" s="189">
        <f t="shared" si="33"/>
        <v>0</v>
      </c>
      <c r="AR169" s="14" t="s">
        <v>198</v>
      </c>
      <c r="AT169" s="14" t="s">
        <v>135</v>
      </c>
      <c r="AU169" s="14" t="s">
        <v>80</v>
      </c>
      <c r="AY169" s="14" t="s">
        <v>133</v>
      </c>
      <c r="BE169" s="190">
        <f t="shared" si="34"/>
        <v>0</v>
      </c>
      <c r="BF169" s="190">
        <f t="shared" si="35"/>
        <v>0</v>
      </c>
      <c r="BG169" s="190">
        <f t="shared" si="36"/>
        <v>0</v>
      </c>
      <c r="BH169" s="190">
        <f t="shared" si="37"/>
        <v>0</v>
      </c>
      <c r="BI169" s="190">
        <f t="shared" si="38"/>
        <v>0</v>
      </c>
      <c r="BJ169" s="14" t="s">
        <v>78</v>
      </c>
      <c r="BK169" s="190">
        <f t="shared" si="39"/>
        <v>0</v>
      </c>
      <c r="BL169" s="14" t="s">
        <v>198</v>
      </c>
      <c r="BM169" s="14" t="s">
        <v>472</v>
      </c>
    </row>
    <row r="170" spans="2:65" s="11" customFormat="1" ht="22.9" customHeight="1">
      <c r="B170" s="163"/>
      <c r="C170" s="164"/>
      <c r="D170" s="165" t="s">
        <v>70</v>
      </c>
      <c r="E170" s="177" t="s">
        <v>473</v>
      </c>
      <c r="F170" s="177" t="s">
        <v>474</v>
      </c>
      <c r="G170" s="164"/>
      <c r="H170" s="164"/>
      <c r="I170" s="167"/>
      <c r="J170" s="178">
        <f>BK170</f>
        <v>0</v>
      </c>
      <c r="K170" s="164"/>
      <c r="L170" s="169"/>
      <c r="M170" s="170"/>
      <c r="N170" s="171"/>
      <c r="O170" s="171"/>
      <c r="P170" s="172">
        <f>SUM(P171:P185)</f>
        <v>0</v>
      </c>
      <c r="Q170" s="171"/>
      <c r="R170" s="172">
        <f>SUM(R171:R185)</f>
        <v>3.850000000000001E-3</v>
      </c>
      <c r="S170" s="171"/>
      <c r="T170" s="173">
        <f>SUM(T171:T185)</f>
        <v>0</v>
      </c>
      <c r="AR170" s="174" t="s">
        <v>80</v>
      </c>
      <c r="AT170" s="175" t="s">
        <v>70</v>
      </c>
      <c r="AU170" s="175" t="s">
        <v>78</v>
      </c>
      <c r="AY170" s="174" t="s">
        <v>133</v>
      </c>
      <c r="BK170" s="176">
        <f>SUM(BK171:BK185)</f>
        <v>0</v>
      </c>
    </row>
    <row r="171" spans="2:65" s="1" customFormat="1" ht="22.5" customHeight="1">
      <c r="B171" s="31"/>
      <c r="C171" s="179" t="s">
        <v>475</v>
      </c>
      <c r="D171" s="179" t="s">
        <v>135</v>
      </c>
      <c r="E171" s="180" t="s">
        <v>476</v>
      </c>
      <c r="F171" s="181" t="s">
        <v>477</v>
      </c>
      <c r="G171" s="182" t="s">
        <v>478</v>
      </c>
      <c r="H171" s="183">
        <v>7.7</v>
      </c>
      <c r="I171" s="184"/>
      <c r="J171" s="185">
        <f t="shared" ref="J171:J185" si="40">ROUND(I171*H171,2)</f>
        <v>0</v>
      </c>
      <c r="K171" s="181" t="s">
        <v>19</v>
      </c>
      <c r="L171" s="35"/>
      <c r="M171" s="186" t="s">
        <v>19</v>
      </c>
      <c r="N171" s="187" t="s">
        <v>42</v>
      </c>
      <c r="O171" s="57"/>
      <c r="P171" s="188">
        <f t="shared" ref="P171:P185" si="41">O171*H171</f>
        <v>0</v>
      </c>
      <c r="Q171" s="188">
        <v>0</v>
      </c>
      <c r="R171" s="188">
        <f t="shared" ref="R171:R185" si="42">Q171*H171</f>
        <v>0</v>
      </c>
      <c r="S171" s="188">
        <v>0</v>
      </c>
      <c r="T171" s="189">
        <f t="shared" ref="T171:T185" si="43">S171*H171</f>
        <v>0</v>
      </c>
      <c r="AR171" s="14" t="s">
        <v>198</v>
      </c>
      <c r="AT171" s="14" t="s">
        <v>135</v>
      </c>
      <c r="AU171" s="14" t="s">
        <v>80</v>
      </c>
      <c r="AY171" s="14" t="s">
        <v>133</v>
      </c>
      <c r="BE171" s="190">
        <f t="shared" ref="BE171:BE185" si="44">IF(N171="základní",J171,0)</f>
        <v>0</v>
      </c>
      <c r="BF171" s="190">
        <f t="shared" ref="BF171:BF185" si="45">IF(N171="snížená",J171,0)</f>
        <v>0</v>
      </c>
      <c r="BG171" s="190">
        <f t="shared" ref="BG171:BG185" si="46">IF(N171="zákl. přenesená",J171,0)</f>
        <v>0</v>
      </c>
      <c r="BH171" s="190">
        <f t="shared" ref="BH171:BH185" si="47">IF(N171="sníž. přenesená",J171,0)</f>
        <v>0</v>
      </c>
      <c r="BI171" s="190">
        <f t="shared" ref="BI171:BI185" si="48">IF(N171="nulová",J171,0)</f>
        <v>0</v>
      </c>
      <c r="BJ171" s="14" t="s">
        <v>78</v>
      </c>
      <c r="BK171" s="190">
        <f t="shared" ref="BK171:BK185" si="49">ROUND(I171*H171,2)</f>
        <v>0</v>
      </c>
      <c r="BL171" s="14" t="s">
        <v>198</v>
      </c>
      <c r="BM171" s="14" t="s">
        <v>479</v>
      </c>
    </row>
    <row r="172" spans="2:65" s="1" customFormat="1" ht="16.5" customHeight="1">
      <c r="B172" s="31"/>
      <c r="C172" s="179" t="s">
        <v>480</v>
      </c>
      <c r="D172" s="179" t="s">
        <v>135</v>
      </c>
      <c r="E172" s="180" t="s">
        <v>481</v>
      </c>
      <c r="F172" s="181" t="s">
        <v>482</v>
      </c>
      <c r="G172" s="182" t="s">
        <v>344</v>
      </c>
      <c r="H172" s="183">
        <v>2</v>
      </c>
      <c r="I172" s="184"/>
      <c r="J172" s="185">
        <f t="shared" si="40"/>
        <v>0</v>
      </c>
      <c r="K172" s="181" t="s">
        <v>19</v>
      </c>
      <c r="L172" s="35"/>
      <c r="M172" s="186" t="s">
        <v>19</v>
      </c>
      <c r="N172" s="187" t="s">
        <v>42</v>
      </c>
      <c r="O172" s="57"/>
      <c r="P172" s="188">
        <f t="shared" si="41"/>
        <v>0</v>
      </c>
      <c r="Q172" s="188">
        <v>0</v>
      </c>
      <c r="R172" s="188">
        <f t="shared" si="42"/>
        <v>0</v>
      </c>
      <c r="S172" s="188">
        <v>0</v>
      </c>
      <c r="T172" s="189">
        <f t="shared" si="43"/>
        <v>0</v>
      </c>
      <c r="AR172" s="14" t="s">
        <v>198</v>
      </c>
      <c r="AT172" s="14" t="s">
        <v>135</v>
      </c>
      <c r="AU172" s="14" t="s">
        <v>80</v>
      </c>
      <c r="AY172" s="14" t="s">
        <v>133</v>
      </c>
      <c r="BE172" s="190">
        <f t="shared" si="44"/>
        <v>0</v>
      </c>
      <c r="BF172" s="190">
        <f t="shared" si="45"/>
        <v>0</v>
      </c>
      <c r="BG172" s="190">
        <f t="shared" si="46"/>
        <v>0</v>
      </c>
      <c r="BH172" s="190">
        <f t="shared" si="47"/>
        <v>0</v>
      </c>
      <c r="BI172" s="190">
        <f t="shared" si="48"/>
        <v>0</v>
      </c>
      <c r="BJ172" s="14" t="s">
        <v>78</v>
      </c>
      <c r="BK172" s="190">
        <f t="shared" si="49"/>
        <v>0</v>
      </c>
      <c r="BL172" s="14" t="s">
        <v>198</v>
      </c>
      <c r="BM172" s="14" t="s">
        <v>483</v>
      </c>
    </row>
    <row r="173" spans="2:65" s="1" customFormat="1" ht="16.5" customHeight="1">
      <c r="B173" s="31"/>
      <c r="C173" s="179" t="s">
        <v>484</v>
      </c>
      <c r="D173" s="179" t="s">
        <v>135</v>
      </c>
      <c r="E173" s="180" t="s">
        <v>485</v>
      </c>
      <c r="F173" s="181" t="s">
        <v>486</v>
      </c>
      <c r="G173" s="182" t="s">
        <v>344</v>
      </c>
      <c r="H173" s="183">
        <v>2</v>
      </c>
      <c r="I173" s="184"/>
      <c r="J173" s="185">
        <f t="shared" si="40"/>
        <v>0</v>
      </c>
      <c r="K173" s="181" t="s">
        <v>19</v>
      </c>
      <c r="L173" s="35"/>
      <c r="M173" s="186" t="s">
        <v>19</v>
      </c>
      <c r="N173" s="187" t="s">
        <v>42</v>
      </c>
      <c r="O173" s="57"/>
      <c r="P173" s="188">
        <f t="shared" si="41"/>
        <v>0</v>
      </c>
      <c r="Q173" s="188">
        <v>0</v>
      </c>
      <c r="R173" s="188">
        <f t="shared" si="42"/>
        <v>0</v>
      </c>
      <c r="S173" s="188">
        <v>0</v>
      </c>
      <c r="T173" s="189">
        <f t="shared" si="43"/>
        <v>0</v>
      </c>
      <c r="AR173" s="14" t="s">
        <v>198</v>
      </c>
      <c r="AT173" s="14" t="s">
        <v>135</v>
      </c>
      <c r="AU173" s="14" t="s">
        <v>80</v>
      </c>
      <c r="AY173" s="14" t="s">
        <v>133</v>
      </c>
      <c r="BE173" s="190">
        <f t="shared" si="44"/>
        <v>0</v>
      </c>
      <c r="BF173" s="190">
        <f t="shared" si="45"/>
        <v>0</v>
      </c>
      <c r="BG173" s="190">
        <f t="shared" si="46"/>
        <v>0</v>
      </c>
      <c r="BH173" s="190">
        <f t="shared" si="47"/>
        <v>0</v>
      </c>
      <c r="BI173" s="190">
        <f t="shared" si="48"/>
        <v>0</v>
      </c>
      <c r="BJ173" s="14" t="s">
        <v>78</v>
      </c>
      <c r="BK173" s="190">
        <f t="shared" si="49"/>
        <v>0</v>
      </c>
      <c r="BL173" s="14" t="s">
        <v>198</v>
      </c>
      <c r="BM173" s="14" t="s">
        <v>487</v>
      </c>
    </row>
    <row r="174" spans="2:65" s="1" customFormat="1" ht="16.5" customHeight="1">
      <c r="B174" s="31"/>
      <c r="C174" s="179" t="s">
        <v>488</v>
      </c>
      <c r="D174" s="179" t="s">
        <v>135</v>
      </c>
      <c r="E174" s="180" t="s">
        <v>489</v>
      </c>
      <c r="F174" s="181" t="s">
        <v>490</v>
      </c>
      <c r="G174" s="182" t="s">
        <v>344</v>
      </c>
      <c r="H174" s="183">
        <v>1</v>
      </c>
      <c r="I174" s="184"/>
      <c r="J174" s="185">
        <f t="shared" si="40"/>
        <v>0</v>
      </c>
      <c r="K174" s="181" t="s">
        <v>19</v>
      </c>
      <c r="L174" s="35"/>
      <c r="M174" s="186" t="s">
        <v>19</v>
      </c>
      <c r="N174" s="187" t="s">
        <v>42</v>
      </c>
      <c r="O174" s="57"/>
      <c r="P174" s="188">
        <f t="shared" si="41"/>
        <v>0</v>
      </c>
      <c r="Q174" s="188">
        <v>0</v>
      </c>
      <c r="R174" s="188">
        <f t="shared" si="42"/>
        <v>0</v>
      </c>
      <c r="S174" s="188">
        <v>0</v>
      </c>
      <c r="T174" s="189">
        <f t="shared" si="43"/>
        <v>0</v>
      </c>
      <c r="AR174" s="14" t="s">
        <v>198</v>
      </c>
      <c r="AT174" s="14" t="s">
        <v>135</v>
      </c>
      <c r="AU174" s="14" t="s">
        <v>80</v>
      </c>
      <c r="AY174" s="14" t="s">
        <v>133</v>
      </c>
      <c r="BE174" s="190">
        <f t="shared" si="44"/>
        <v>0</v>
      </c>
      <c r="BF174" s="190">
        <f t="shared" si="45"/>
        <v>0</v>
      </c>
      <c r="BG174" s="190">
        <f t="shared" si="46"/>
        <v>0</v>
      </c>
      <c r="BH174" s="190">
        <f t="shared" si="47"/>
        <v>0</v>
      </c>
      <c r="BI174" s="190">
        <f t="shared" si="48"/>
        <v>0</v>
      </c>
      <c r="BJ174" s="14" t="s">
        <v>78</v>
      </c>
      <c r="BK174" s="190">
        <f t="shared" si="49"/>
        <v>0</v>
      </c>
      <c r="BL174" s="14" t="s">
        <v>198</v>
      </c>
      <c r="BM174" s="14" t="s">
        <v>491</v>
      </c>
    </row>
    <row r="175" spans="2:65" s="1" customFormat="1" ht="16.5" customHeight="1">
      <c r="B175" s="31"/>
      <c r="C175" s="179" t="s">
        <v>492</v>
      </c>
      <c r="D175" s="179" t="s">
        <v>135</v>
      </c>
      <c r="E175" s="180" t="s">
        <v>493</v>
      </c>
      <c r="F175" s="181" t="s">
        <v>494</v>
      </c>
      <c r="G175" s="182" t="s">
        <v>344</v>
      </c>
      <c r="H175" s="183">
        <v>1</v>
      </c>
      <c r="I175" s="184"/>
      <c r="J175" s="185">
        <f t="shared" si="40"/>
        <v>0</v>
      </c>
      <c r="K175" s="181" t="s">
        <v>19</v>
      </c>
      <c r="L175" s="35"/>
      <c r="M175" s="186" t="s">
        <v>19</v>
      </c>
      <c r="N175" s="187" t="s">
        <v>42</v>
      </c>
      <c r="O175" s="57"/>
      <c r="P175" s="188">
        <f t="shared" si="41"/>
        <v>0</v>
      </c>
      <c r="Q175" s="188">
        <v>0</v>
      </c>
      <c r="R175" s="188">
        <f t="shared" si="42"/>
        <v>0</v>
      </c>
      <c r="S175" s="188">
        <v>0</v>
      </c>
      <c r="T175" s="189">
        <f t="shared" si="43"/>
        <v>0</v>
      </c>
      <c r="AR175" s="14" t="s">
        <v>198</v>
      </c>
      <c r="AT175" s="14" t="s">
        <v>135</v>
      </c>
      <c r="AU175" s="14" t="s">
        <v>80</v>
      </c>
      <c r="AY175" s="14" t="s">
        <v>133</v>
      </c>
      <c r="BE175" s="190">
        <f t="shared" si="44"/>
        <v>0</v>
      </c>
      <c r="BF175" s="190">
        <f t="shared" si="45"/>
        <v>0</v>
      </c>
      <c r="BG175" s="190">
        <f t="shared" si="46"/>
        <v>0</v>
      </c>
      <c r="BH175" s="190">
        <f t="shared" si="47"/>
        <v>0</v>
      </c>
      <c r="BI175" s="190">
        <f t="shared" si="48"/>
        <v>0</v>
      </c>
      <c r="BJ175" s="14" t="s">
        <v>78</v>
      </c>
      <c r="BK175" s="190">
        <f t="shared" si="49"/>
        <v>0</v>
      </c>
      <c r="BL175" s="14" t="s">
        <v>198</v>
      </c>
      <c r="BM175" s="14" t="s">
        <v>495</v>
      </c>
    </row>
    <row r="176" spans="2:65" s="1" customFormat="1" ht="22.5" customHeight="1">
      <c r="B176" s="31"/>
      <c r="C176" s="179" t="s">
        <v>496</v>
      </c>
      <c r="D176" s="179" t="s">
        <v>135</v>
      </c>
      <c r="E176" s="180" t="s">
        <v>497</v>
      </c>
      <c r="F176" s="181" t="s">
        <v>498</v>
      </c>
      <c r="G176" s="182" t="s">
        <v>344</v>
      </c>
      <c r="H176" s="183">
        <v>20</v>
      </c>
      <c r="I176" s="184"/>
      <c r="J176" s="185">
        <f t="shared" si="40"/>
        <v>0</v>
      </c>
      <c r="K176" s="181" t="s">
        <v>19</v>
      </c>
      <c r="L176" s="35"/>
      <c r="M176" s="186" t="s">
        <v>19</v>
      </c>
      <c r="N176" s="187" t="s">
        <v>42</v>
      </c>
      <c r="O176" s="57"/>
      <c r="P176" s="188">
        <f t="shared" si="41"/>
        <v>0</v>
      </c>
      <c r="Q176" s="188">
        <v>6.9999999999999994E-5</v>
      </c>
      <c r="R176" s="188">
        <f t="shared" si="42"/>
        <v>1.3999999999999998E-3</v>
      </c>
      <c r="S176" s="188">
        <v>0</v>
      </c>
      <c r="T176" s="189">
        <f t="shared" si="43"/>
        <v>0</v>
      </c>
      <c r="AR176" s="14" t="s">
        <v>198</v>
      </c>
      <c r="AT176" s="14" t="s">
        <v>135</v>
      </c>
      <c r="AU176" s="14" t="s">
        <v>80</v>
      </c>
      <c r="AY176" s="14" t="s">
        <v>133</v>
      </c>
      <c r="BE176" s="190">
        <f t="shared" si="44"/>
        <v>0</v>
      </c>
      <c r="BF176" s="190">
        <f t="shared" si="45"/>
        <v>0</v>
      </c>
      <c r="BG176" s="190">
        <f t="shared" si="46"/>
        <v>0</v>
      </c>
      <c r="BH176" s="190">
        <f t="shared" si="47"/>
        <v>0</v>
      </c>
      <c r="BI176" s="190">
        <f t="shared" si="48"/>
        <v>0</v>
      </c>
      <c r="BJ176" s="14" t="s">
        <v>78</v>
      </c>
      <c r="BK176" s="190">
        <f t="shared" si="49"/>
        <v>0</v>
      </c>
      <c r="BL176" s="14" t="s">
        <v>198</v>
      </c>
      <c r="BM176" s="14" t="s">
        <v>499</v>
      </c>
    </row>
    <row r="177" spans="2:65" s="1" customFormat="1" ht="22.5" customHeight="1">
      <c r="B177" s="31"/>
      <c r="C177" s="179" t="s">
        <v>500</v>
      </c>
      <c r="D177" s="179" t="s">
        <v>135</v>
      </c>
      <c r="E177" s="180" t="s">
        <v>501</v>
      </c>
      <c r="F177" s="181" t="s">
        <v>502</v>
      </c>
      <c r="G177" s="182" t="s">
        <v>344</v>
      </c>
      <c r="H177" s="183">
        <v>23</v>
      </c>
      <c r="I177" s="184"/>
      <c r="J177" s="185">
        <f t="shared" si="40"/>
        <v>0</v>
      </c>
      <c r="K177" s="181" t="s">
        <v>19</v>
      </c>
      <c r="L177" s="35"/>
      <c r="M177" s="186" t="s">
        <v>19</v>
      </c>
      <c r="N177" s="187" t="s">
        <v>42</v>
      </c>
      <c r="O177" s="57"/>
      <c r="P177" s="188">
        <f t="shared" si="41"/>
        <v>0</v>
      </c>
      <c r="Q177" s="188">
        <v>6.9999999999999994E-5</v>
      </c>
      <c r="R177" s="188">
        <f t="shared" si="42"/>
        <v>1.6099999999999999E-3</v>
      </c>
      <c r="S177" s="188">
        <v>0</v>
      </c>
      <c r="T177" s="189">
        <f t="shared" si="43"/>
        <v>0</v>
      </c>
      <c r="AR177" s="14" t="s">
        <v>198</v>
      </c>
      <c r="AT177" s="14" t="s">
        <v>135</v>
      </c>
      <c r="AU177" s="14" t="s">
        <v>80</v>
      </c>
      <c r="AY177" s="14" t="s">
        <v>133</v>
      </c>
      <c r="BE177" s="190">
        <f t="shared" si="44"/>
        <v>0</v>
      </c>
      <c r="BF177" s="190">
        <f t="shared" si="45"/>
        <v>0</v>
      </c>
      <c r="BG177" s="190">
        <f t="shared" si="46"/>
        <v>0</v>
      </c>
      <c r="BH177" s="190">
        <f t="shared" si="47"/>
        <v>0</v>
      </c>
      <c r="BI177" s="190">
        <f t="shared" si="48"/>
        <v>0</v>
      </c>
      <c r="BJ177" s="14" t="s">
        <v>78</v>
      </c>
      <c r="BK177" s="190">
        <f t="shared" si="49"/>
        <v>0</v>
      </c>
      <c r="BL177" s="14" t="s">
        <v>198</v>
      </c>
      <c r="BM177" s="14" t="s">
        <v>503</v>
      </c>
    </row>
    <row r="178" spans="2:65" s="1" customFormat="1" ht="22.5" customHeight="1">
      <c r="B178" s="31"/>
      <c r="C178" s="179" t="s">
        <v>504</v>
      </c>
      <c r="D178" s="179" t="s">
        <v>135</v>
      </c>
      <c r="E178" s="180" t="s">
        <v>505</v>
      </c>
      <c r="F178" s="181" t="s">
        <v>506</v>
      </c>
      <c r="G178" s="182" t="s">
        <v>344</v>
      </c>
      <c r="H178" s="183">
        <v>3</v>
      </c>
      <c r="I178" s="184"/>
      <c r="J178" s="185">
        <f t="shared" si="40"/>
        <v>0</v>
      </c>
      <c r="K178" s="181" t="s">
        <v>19</v>
      </c>
      <c r="L178" s="35"/>
      <c r="M178" s="186" t="s">
        <v>19</v>
      </c>
      <c r="N178" s="187" t="s">
        <v>42</v>
      </c>
      <c r="O178" s="57"/>
      <c r="P178" s="188">
        <f t="shared" si="41"/>
        <v>0</v>
      </c>
      <c r="Q178" s="188">
        <v>6.9999999999999994E-5</v>
      </c>
      <c r="R178" s="188">
        <f t="shared" si="42"/>
        <v>2.0999999999999998E-4</v>
      </c>
      <c r="S178" s="188">
        <v>0</v>
      </c>
      <c r="T178" s="189">
        <f t="shared" si="43"/>
        <v>0</v>
      </c>
      <c r="AR178" s="14" t="s">
        <v>198</v>
      </c>
      <c r="AT178" s="14" t="s">
        <v>135</v>
      </c>
      <c r="AU178" s="14" t="s">
        <v>80</v>
      </c>
      <c r="AY178" s="14" t="s">
        <v>133</v>
      </c>
      <c r="BE178" s="190">
        <f t="shared" si="44"/>
        <v>0</v>
      </c>
      <c r="BF178" s="190">
        <f t="shared" si="45"/>
        <v>0</v>
      </c>
      <c r="BG178" s="190">
        <f t="shared" si="46"/>
        <v>0</v>
      </c>
      <c r="BH178" s="190">
        <f t="shared" si="47"/>
        <v>0</v>
      </c>
      <c r="BI178" s="190">
        <f t="shared" si="48"/>
        <v>0</v>
      </c>
      <c r="BJ178" s="14" t="s">
        <v>78</v>
      </c>
      <c r="BK178" s="190">
        <f t="shared" si="49"/>
        <v>0</v>
      </c>
      <c r="BL178" s="14" t="s">
        <v>198</v>
      </c>
      <c r="BM178" s="14" t="s">
        <v>507</v>
      </c>
    </row>
    <row r="179" spans="2:65" s="1" customFormat="1" ht="22.5" customHeight="1">
      <c r="B179" s="31"/>
      <c r="C179" s="179" t="s">
        <v>508</v>
      </c>
      <c r="D179" s="179" t="s">
        <v>135</v>
      </c>
      <c r="E179" s="180" t="s">
        <v>509</v>
      </c>
      <c r="F179" s="181" t="s">
        <v>510</v>
      </c>
      <c r="G179" s="182" t="s">
        <v>344</v>
      </c>
      <c r="H179" s="183">
        <v>1</v>
      </c>
      <c r="I179" s="184"/>
      <c r="J179" s="185">
        <f t="shared" si="40"/>
        <v>0</v>
      </c>
      <c r="K179" s="181" t="s">
        <v>19</v>
      </c>
      <c r="L179" s="35"/>
      <c r="M179" s="186" t="s">
        <v>19</v>
      </c>
      <c r="N179" s="187" t="s">
        <v>42</v>
      </c>
      <c r="O179" s="57"/>
      <c r="P179" s="188">
        <f t="shared" si="41"/>
        <v>0</v>
      </c>
      <c r="Q179" s="188">
        <v>6.9999999999999994E-5</v>
      </c>
      <c r="R179" s="188">
        <f t="shared" si="42"/>
        <v>6.9999999999999994E-5</v>
      </c>
      <c r="S179" s="188">
        <v>0</v>
      </c>
      <c r="T179" s="189">
        <f t="shared" si="43"/>
        <v>0</v>
      </c>
      <c r="AR179" s="14" t="s">
        <v>198</v>
      </c>
      <c r="AT179" s="14" t="s">
        <v>135</v>
      </c>
      <c r="AU179" s="14" t="s">
        <v>80</v>
      </c>
      <c r="AY179" s="14" t="s">
        <v>133</v>
      </c>
      <c r="BE179" s="190">
        <f t="shared" si="44"/>
        <v>0</v>
      </c>
      <c r="BF179" s="190">
        <f t="shared" si="45"/>
        <v>0</v>
      </c>
      <c r="BG179" s="190">
        <f t="shared" si="46"/>
        <v>0</v>
      </c>
      <c r="BH179" s="190">
        <f t="shared" si="47"/>
        <v>0</v>
      </c>
      <c r="BI179" s="190">
        <f t="shared" si="48"/>
        <v>0</v>
      </c>
      <c r="BJ179" s="14" t="s">
        <v>78</v>
      </c>
      <c r="BK179" s="190">
        <f t="shared" si="49"/>
        <v>0</v>
      </c>
      <c r="BL179" s="14" t="s">
        <v>198</v>
      </c>
      <c r="BM179" s="14" t="s">
        <v>511</v>
      </c>
    </row>
    <row r="180" spans="2:65" s="1" customFormat="1" ht="22.5" customHeight="1">
      <c r="B180" s="31"/>
      <c r="C180" s="179" t="s">
        <v>512</v>
      </c>
      <c r="D180" s="179" t="s">
        <v>135</v>
      </c>
      <c r="E180" s="180" t="s">
        <v>513</v>
      </c>
      <c r="F180" s="181" t="s">
        <v>514</v>
      </c>
      <c r="G180" s="182" t="s">
        <v>344</v>
      </c>
      <c r="H180" s="183">
        <v>1</v>
      </c>
      <c r="I180" s="184"/>
      <c r="J180" s="185">
        <f t="shared" si="40"/>
        <v>0</v>
      </c>
      <c r="K180" s="181" t="s">
        <v>19</v>
      </c>
      <c r="L180" s="35"/>
      <c r="M180" s="186" t="s">
        <v>19</v>
      </c>
      <c r="N180" s="187" t="s">
        <v>42</v>
      </c>
      <c r="O180" s="57"/>
      <c r="P180" s="188">
        <f t="shared" si="41"/>
        <v>0</v>
      </c>
      <c r="Q180" s="188">
        <v>6.9999999999999994E-5</v>
      </c>
      <c r="R180" s="188">
        <f t="shared" si="42"/>
        <v>6.9999999999999994E-5</v>
      </c>
      <c r="S180" s="188">
        <v>0</v>
      </c>
      <c r="T180" s="189">
        <f t="shared" si="43"/>
        <v>0</v>
      </c>
      <c r="AR180" s="14" t="s">
        <v>198</v>
      </c>
      <c r="AT180" s="14" t="s">
        <v>135</v>
      </c>
      <c r="AU180" s="14" t="s">
        <v>80</v>
      </c>
      <c r="AY180" s="14" t="s">
        <v>133</v>
      </c>
      <c r="BE180" s="190">
        <f t="shared" si="44"/>
        <v>0</v>
      </c>
      <c r="BF180" s="190">
        <f t="shared" si="45"/>
        <v>0</v>
      </c>
      <c r="BG180" s="190">
        <f t="shared" si="46"/>
        <v>0</v>
      </c>
      <c r="BH180" s="190">
        <f t="shared" si="47"/>
        <v>0</v>
      </c>
      <c r="BI180" s="190">
        <f t="shared" si="48"/>
        <v>0</v>
      </c>
      <c r="BJ180" s="14" t="s">
        <v>78</v>
      </c>
      <c r="BK180" s="190">
        <f t="shared" si="49"/>
        <v>0</v>
      </c>
      <c r="BL180" s="14" t="s">
        <v>198</v>
      </c>
      <c r="BM180" s="14" t="s">
        <v>515</v>
      </c>
    </row>
    <row r="181" spans="2:65" s="1" customFormat="1" ht="22.5" customHeight="1">
      <c r="B181" s="31"/>
      <c r="C181" s="179" t="s">
        <v>516</v>
      </c>
      <c r="D181" s="179" t="s">
        <v>135</v>
      </c>
      <c r="E181" s="180" t="s">
        <v>517</v>
      </c>
      <c r="F181" s="181" t="s">
        <v>518</v>
      </c>
      <c r="G181" s="182" t="s">
        <v>344</v>
      </c>
      <c r="H181" s="183">
        <v>3</v>
      </c>
      <c r="I181" s="184"/>
      <c r="J181" s="185">
        <f t="shared" si="40"/>
        <v>0</v>
      </c>
      <c r="K181" s="181" t="s">
        <v>19</v>
      </c>
      <c r="L181" s="35"/>
      <c r="M181" s="186" t="s">
        <v>19</v>
      </c>
      <c r="N181" s="187" t="s">
        <v>42</v>
      </c>
      <c r="O181" s="57"/>
      <c r="P181" s="188">
        <f t="shared" si="41"/>
        <v>0</v>
      </c>
      <c r="Q181" s="188">
        <v>6.9999999999999994E-5</v>
      </c>
      <c r="R181" s="188">
        <f t="shared" si="42"/>
        <v>2.0999999999999998E-4</v>
      </c>
      <c r="S181" s="188">
        <v>0</v>
      </c>
      <c r="T181" s="189">
        <f t="shared" si="43"/>
        <v>0</v>
      </c>
      <c r="AR181" s="14" t="s">
        <v>198</v>
      </c>
      <c r="AT181" s="14" t="s">
        <v>135</v>
      </c>
      <c r="AU181" s="14" t="s">
        <v>80</v>
      </c>
      <c r="AY181" s="14" t="s">
        <v>133</v>
      </c>
      <c r="BE181" s="190">
        <f t="shared" si="44"/>
        <v>0</v>
      </c>
      <c r="BF181" s="190">
        <f t="shared" si="45"/>
        <v>0</v>
      </c>
      <c r="BG181" s="190">
        <f t="shared" si="46"/>
        <v>0</v>
      </c>
      <c r="BH181" s="190">
        <f t="shared" si="47"/>
        <v>0</v>
      </c>
      <c r="BI181" s="190">
        <f t="shared" si="48"/>
        <v>0</v>
      </c>
      <c r="BJ181" s="14" t="s">
        <v>78</v>
      </c>
      <c r="BK181" s="190">
        <f t="shared" si="49"/>
        <v>0</v>
      </c>
      <c r="BL181" s="14" t="s">
        <v>198</v>
      </c>
      <c r="BM181" s="14" t="s">
        <v>519</v>
      </c>
    </row>
    <row r="182" spans="2:65" s="1" customFormat="1" ht="22.5" customHeight="1">
      <c r="B182" s="31"/>
      <c r="C182" s="179" t="s">
        <v>520</v>
      </c>
      <c r="D182" s="179" t="s">
        <v>135</v>
      </c>
      <c r="E182" s="180" t="s">
        <v>521</v>
      </c>
      <c r="F182" s="181" t="s">
        <v>522</v>
      </c>
      <c r="G182" s="182" t="s">
        <v>344</v>
      </c>
      <c r="H182" s="183">
        <v>1</v>
      </c>
      <c r="I182" s="184"/>
      <c r="J182" s="185">
        <f t="shared" si="40"/>
        <v>0</v>
      </c>
      <c r="K182" s="181" t="s">
        <v>19</v>
      </c>
      <c r="L182" s="35"/>
      <c r="M182" s="186" t="s">
        <v>19</v>
      </c>
      <c r="N182" s="187" t="s">
        <v>42</v>
      </c>
      <c r="O182" s="57"/>
      <c r="P182" s="188">
        <f t="shared" si="41"/>
        <v>0</v>
      </c>
      <c r="Q182" s="188">
        <v>6.9999999999999994E-5</v>
      </c>
      <c r="R182" s="188">
        <f t="shared" si="42"/>
        <v>6.9999999999999994E-5</v>
      </c>
      <c r="S182" s="188">
        <v>0</v>
      </c>
      <c r="T182" s="189">
        <f t="shared" si="43"/>
        <v>0</v>
      </c>
      <c r="AR182" s="14" t="s">
        <v>198</v>
      </c>
      <c r="AT182" s="14" t="s">
        <v>135</v>
      </c>
      <c r="AU182" s="14" t="s">
        <v>80</v>
      </c>
      <c r="AY182" s="14" t="s">
        <v>133</v>
      </c>
      <c r="BE182" s="190">
        <f t="shared" si="44"/>
        <v>0</v>
      </c>
      <c r="BF182" s="190">
        <f t="shared" si="45"/>
        <v>0</v>
      </c>
      <c r="BG182" s="190">
        <f t="shared" si="46"/>
        <v>0</v>
      </c>
      <c r="BH182" s="190">
        <f t="shared" si="47"/>
        <v>0</v>
      </c>
      <c r="BI182" s="190">
        <f t="shared" si="48"/>
        <v>0</v>
      </c>
      <c r="BJ182" s="14" t="s">
        <v>78</v>
      </c>
      <c r="BK182" s="190">
        <f t="shared" si="49"/>
        <v>0</v>
      </c>
      <c r="BL182" s="14" t="s">
        <v>198</v>
      </c>
      <c r="BM182" s="14" t="s">
        <v>523</v>
      </c>
    </row>
    <row r="183" spans="2:65" s="1" customFormat="1" ht="22.5" customHeight="1">
      <c r="B183" s="31"/>
      <c r="C183" s="179" t="s">
        <v>524</v>
      </c>
      <c r="D183" s="179" t="s">
        <v>135</v>
      </c>
      <c r="E183" s="180" t="s">
        <v>525</v>
      </c>
      <c r="F183" s="181" t="s">
        <v>526</v>
      </c>
      <c r="G183" s="182" t="s">
        <v>344</v>
      </c>
      <c r="H183" s="183">
        <v>1</v>
      </c>
      <c r="I183" s="184"/>
      <c r="J183" s="185">
        <f t="shared" si="40"/>
        <v>0</v>
      </c>
      <c r="K183" s="181" t="s">
        <v>19</v>
      </c>
      <c r="L183" s="35"/>
      <c r="M183" s="186" t="s">
        <v>19</v>
      </c>
      <c r="N183" s="187" t="s">
        <v>42</v>
      </c>
      <c r="O183" s="57"/>
      <c r="P183" s="188">
        <f t="shared" si="41"/>
        <v>0</v>
      </c>
      <c r="Q183" s="188">
        <v>6.9999999999999994E-5</v>
      </c>
      <c r="R183" s="188">
        <f t="shared" si="42"/>
        <v>6.9999999999999994E-5</v>
      </c>
      <c r="S183" s="188">
        <v>0</v>
      </c>
      <c r="T183" s="189">
        <f t="shared" si="43"/>
        <v>0</v>
      </c>
      <c r="AR183" s="14" t="s">
        <v>198</v>
      </c>
      <c r="AT183" s="14" t="s">
        <v>135</v>
      </c>
      <c r="AU183" s="14" t="s">
        <v>80</v>
      </c>
      <c r="AY183" s="14" t="s">
        <v>133</v>
      </c>
      <c r="BE183" s="190">
        <f t="shared" si="44"/>
        <v>0</v>
      </c>
      <c r="BF183" s="190">
        <f t="shared" si="45"/>
        <v>0</v>
      </c>
      <c r="BG183" s="190">
        <f t="shared" si="46"/>
        <v>0</v>
      </c>
      <c r="BH183" s="190">
        <f t="shared" si="47"/>
        <v>0</v>
      </c>
      <c r="BI183" s="190">
        <f t="shared" si="48"/>
        <v>0</v>
      </c>
      <c r="BJ183" s="14" t="s">
        <v>78</v>
      </c>
      <c r="BK183" s="190">
        <f t="shared" si="49"/>
        <v>0</v>
      </c>
      <c r="BL183" s="14" t="s">
        <v>198</v>
      </c>
      <c r="BM183" s="14" t="s">
        <v>527</v>
      </c>
    </row>
    <row r="184" spans="2:65" s="1" customFormat="1" ht="22.5" customHeight="1">
      <c r="B184" s="31"/>
      <c r="C184" s="179" t="s">
        <v>528</v>
      </c>
      <c r="D184" s="179" t="s">
        <v>135</v>
      </c>
      <c r="E184" s="180" t="s">
        <v>529</v>
      </c>
      <c r="F184" s="181" t="s">
        <v>530</v>
      </c>
      <c r="G184" s="182" t="s">
        <v>344</v>
      </c>
      <c r="H184" s="183">
        <v>1</v>
      </c>
      <c r="I184" s="184"/>
      <c r="J184" s="185">
        <f t="shared" si="40"/>
        <v>0</v>
      </c>
      <c r="K184" s="181" t="s">
        <v>19</v>
      </c>
      <c r="L184" s="35"/>
      <c r="M184" s="186" t="s">
        <v>19</v>
      </c>
      <c r="N184" s="187" t="s">
        <v>42</v>
      </c>
      <c r="O184" s="57"/>
      <c r="P184" s="188">
        <f t="shared" si="41"/>
        <v>0</v>
      </c>
      <c r="Q184" s="188">
        <v>6.9999999999999994E-5</v>
      </c>
      <c r="R184" s="188">
        <f t="shared" si="42"/>
        <v>6.9999999999999994E-5</v>
      </c>
      <c r="S184" s="188">
        <v>0</v>
      </c>
      <c r="T184" s="189">
        <f t="shared" si="43"/>
        <v>0</v>
      </c>
      <c r="AR184" s="14" t="s">
        <v>198</v>
      </c>
      <c r="AT184" s="14" t="s">
        <v>135</v>
      </c>
      <c r="AU184" s="14" t="s">
        <v>80</v>
      </c>
      <c r="AY184" s="14" t="s">
        <v>133</v>
      </c>
      <c r="BE184" s="190">
        <f t="shared" si="44"/>
        <v>0</v>
      </c>
      <c r="BF184" s="190">
        <f t="shared" si="45"/>
        <v>0</v>
      </c>
      <c r="BG184" s="190">
        <f t="shared" si="46"/>
        <v>0</v>
      </c>
      <c r="BH184" s="190">
        <f t="shared" si="47"/>
        <v>0</v>
      </c>
      <c r="BI184" s="190">
        <f t="shared" si="48"/>
        <v>0</v>
      </c>
      <c r="BJ184" s="14" t="s">
        <v>78</v>
      </c>
      <c r="BK184" s="190">
        <f t="shared" si="49"/>
        <v>0</v>
      </c>
      <c r="BL184" s="14" t="s">
        <v>198</v>
      </c>
      <c r="BM184" s="14" t="s">
        <v>531</v>
      </c>
    </row>
    <row r="185" spans="2:65" s="1" customFormat="1" ht="33.75" customHeight="1">
      <c r="B185" s="31"/>
      <c r="C185" s="179" t="s">
        <v>532</v>
      </c>
      <c r="D185" s="179" t="s">
        <v>135</v>
      </c>
      <c r="E185" s="180" t="s">
        <v>533</v>
      </c>
      <c r="F185" s="181" t="s">
        <v>534</v>
      </c>
      <c r="G185" s="182" t="s">
        <v>344</v>
      </c>
      <c r="H185" s="183">
        <v>1</v>
      </c>
      <c r="I185" s="184"/>
      <c r="J185" s="185">
        <f t="shared" si="40"/>
        <v>0</v>
      </c>
      <c r="K185" s="181" t="s">
        <v>19</v>
      </c>
      <c r="L185" s="35"/>
      <c r="M185" s="186" t="s">
        <v>19</v>
      </c>
      <c r="N185" s="187" t="s">
        <v>42</v>
      </c>
      <c r="O185" s="57"/>
      <c r="P185" s="188">
        <f t="shared" si="41"/>
        <v>0</v>
      </c>
      <c r="Q185" s="188">
        <v>6.9999999999999994E-5</v>
      </c>
      <c r="R185" s="188">
        <f t="shared" si="42"/>
        <v>6.9999999999999994E-5</v>
      </c>
      <c r="S185" s="188">
        <v>0</v>
      </c>
      <c r="T185" s="189">
        <f t="shared" si="43"/>
        <v>0</v>
      </c>
      <c r="AR185" s="14" t="s">
        <v>198</v>
      </c>
      <c r="AT185" s="14" t="s">
        <v>135</v>
      </c>
      <c r="AU185" s="14" t="s">
        <v>80</v>
      </c>
      <c r="AY185" s="14" t="s">
        <v>133</v>
      </c>
      <c r="BE185" s="190">
        <f t="shared" si="44"/>
        <v>0</v>
      </c>
      <c r="BF185" s="190">
        <f t="shared" si="45"/>
        <v>0</v>
      </c>
      <c r="BG185" s="190">
        <f t="shared" si="46"/>
        <v>0</v>
      </c>
      <c r="BH185" s="190">
        <f t="shared" si="47"/>
        <v>0</v>
      </c>
      <c r="BI185" s="190">
        <f t="shared" si="48"/>
        <v>0</v>
      </c>
      <c r="BJ185" s="14" t="s">
        <v>78</v>
      </c>
      <c r="BK185" s="190">
        <f t="shared" si="49"/>
        <v>0</v>
      </c>
      <c r="BL185" s="14" t="s">
        <v>198</v>
      </c>
      <c r="BM185" s="14" t="s">
        <v>535</v>
      </c>
    </row>
    <row r="186" spans="2:65" s="11" customFormat="1" ht="22.9" customHeight="1">
      <c r="B186" s="163"/>
      <c r="C186" s="164"/>
      <c r="D186" s="165" t="s">
        <v>70</v>
      </c>
      <c r="E186" s="177" t="s">
        <v>536</v>
      </c>
      <c r="F186" s="177" t="s">
        <v>537</v>
      </c>
      <c r="G186" s="164"/>
      <c r="H186" s="164"/>
      <c r="I186" s="167"/>
      <c r="J186" s="178">
        <f>BK186</f>
        <v>0</v>
      </c>
      <c r="K186" s="164"/>
      <c r="L186" s="169"/>
      <c r="M186" s="170"/>
      <c r="N186" s="171"/>
      <c r="O186" s="171"/>
      <c r="P186" s="172">
        <f>SUM(P187:P193)</f>
        <v>0</v>
      </c>
      <c r="Q186" s="171"/>
      <c r="R186" s="172">
        <f>SUM(R187:R193)</f>
        <v>0</v>
      </c>
      <c r="S186" s="171"/>
      <c r="T186" s="173">
        <f>SUM(T187:T193)</f>
        <v>0</v>
      </c>
      <c r="AR186" s="174" t="s">
        <v>80</v>
      </c>
      <c r="AT186" s="175" t="s">
        <v>70</v>
      </c>
      <c r="AU186" s="175" t="s">
        <v>78</v>
      </c>
      <c r="AY186" s="174" t="s">
        <v>133</v>
      </c>
      <c r="BK186" s="176">
        <f>SUM(BK187:BK193)</f>
        <v>0</v>
      </c>
    </row>
    <row r="187" spans="2:65" s="1" customFormat="1" ht="33.75" customHeight="1">
      <c r="B187" s="31"/>
      <c r="C187" s="179" t="s">
        <v>538</v>
      </c>
      <c r="D187" s="179" t="s">
        <v>135</v>
      </c>
      <c r="E187" s="180" t="s">
        <v>539</v>
      </c>
      <c r="F187" s="181" t="s">
        <v>540</v>
      </c>
      <c r="G187" s="182" t="s">
        <v>344</v>
      </c>
      <c r="H187" s="183">
        <v>1</v>
      </c>
      <c r="I187" s="184"/>
      <c r="J187" s="185">
        <f t="shared" ref="J187:J193" si="50">ROUND(I187*H187,2)</f>
        <v>0</v>
      </c>
      <c r="K187" s="181" t="s">
        <v>19</v>
      </c>
      <c r="L187" s="35"/>
      <c r="M187" s="186" t="s">
        <v>19</v>
      </c>
      <c r="N187" s="187" t="s">
        <v>42</v>
      </c>
      <c r="O187" s="57"/>
      <c r="P187" s="188">
        <f t="shared" ref="P187:P193" si="51">O187*H187</f>
        <v>0</v>
      </c>
      <c r="Q187" s="188">
        <v>0</v>
      </c>
      <c r="R187" s="188">
        <f t="shared" ref="R187:R193" si="52">Q187*H187</f>
        <v>0</v>
      </c>
      <c r="S187" s="188">
        <v>0</v>
      </c>
      <c r="T187" s="189">
        <f t="shared" ref="T187:T193" si="53">S187*H187</f>
        <v>0</v>
      </c>
      <c r="AR187" s="14" t="s">
        <v>198</v>
      </c>
      <c r="AT187" s="14" t="s">
        <v>135</v>
      </c>
      <c r="AU187" s="14" t="s">
        <v>80</v>
      </c>
      <c r="AY187" s="14" t="s">
        <v>133</v>
      </c>
      <c r="BE187" s="190">
        <f t="shared" ref="BE187:BE193" si="54">IF(N187="základní",J187,0)</f>
        <v>0</v>
      </c>
      <c r="BF187" s="190">
        <f t="shared" ref="BF187:BF193" si="55">IF(N187="snížená",J187,0)</f>
        <v>0</v>
      </c>
      <c r="BG187" s="190">
        <f t="shared" ref="BG187:BG193" si="56">IF(N187="zákl. přenesená",J187,0)</f>
        <v>0</v>
      </c>
      <c r="BH187" s="190">
        <f t="shared" ref="BH187:BH193" si="57">IF(N187="sníž. přenesená",J187,0)</f>
        <v>0</v>
      </c>
      <c r="BI187" s="190">
        <f t="shared" ref="BI187:BI193" si="58">IF(N187="nulová",J187,0)</f>
        <v>0</v>
      </c>
      <c r="BJ187" s="14" t="s">
        <v>78</v>
      </c>
      <c r="BK187" s="190">
        <f t="shared" ref="BK187:BK193" si="59">ROUND(I187*H187,2)</f>
        <v>0</v>
      </c>
      <c r="BL187" s="14" t="s">
        <v>198</v>
      </c>
      <c r="BM187" s="14" t="s">
        <v>541</v>
      </c>
    </row>
    <row r="188" spans="2:65" s="1" customFormat="1" ht="33.75" customHeight="1">
      <c r="B188" s="31"/>
      <c r="C188" s="179" t="s">
        <v>542</v>
      </c>
      <c r="D188" s="179" t="s">
        <v>135</v>
      </c>
      <c r="E188" s="180" t="s">
        <v>543</v>
      </c>
      <c r="F188" s="181" t="s">
        <v>544</v>
      </c>
      <c r="G188" s="182" t="s">
        <v>344</v>
      </c>
      <c r="H188" s="183">
        <v>1</v>
      </c>
      <c r="I188" s="184"/>
      <c r="J188" s="185">
        <f t="shared" si="50"/>
        <v>0</v>
      </c>
      <c r="K188" s="181" t="s">
        <v>19</v>
      </c>
      <c r="L188" s="35"/>
      <c r="M188" s="186" t="s">
        <v>19</v>
      </c>
      <c r="N188" s="187" t="s">
        <v>42</v>
      </c>
      <c r="O188" s="57"/>
      <c r="P188" s="188">
        <f t="shared" si="51"/>
        <v>0</v>
      </c>
      <c r="Q188" s="188">
        <v>0</v>
      </c>
      <c r="R188" s="188">
        <f t="shared" si="52"/>
        <v>0</v>
      </c>
      <c r="S188" s="188">
        <v>0</v>
      </c>
      <c r="T188" s="189">
        <f t="shared" si="53"/>
        <v>0</v>
      </c>
      <c r="AR188" s="14" t="s">
        <v>198</v>
      </c>
      <c r="AT188" s="14" t="s">
        <v>135</v>
      </c>
      <c r="AU188" s="14" t="s">
        <v>80</v>
      </c>
      <c r="AY188" s="14" t="s">
        <v>133</v>
      </c>
      <c r="BE188" s="190">
        <f t="shared" si="54"/>
        <v>0</v>
      </c>
      <c r="BF188" s="190">
        <f t="shared" si="55"/>
        <v>0</v>
      </c>
      <c r="BG188" s="190">
        <f t="shared" si="56"/>
        <v>0</v>
      </c>
      <c r="BH188" s="190">
        <f t="shared" si="57"/>
        <v>0</v>
      </c>
      <c r="BI188" s="190">
        <f t="shared" si="58"/>
        <v>0</v>
      </c>
      <c r="BJ188" s="14" t="s">
        <v>78</v>
      </c>
      <c r="BK188" s="190">
        <f t="shared" si="59"/>
        <v>0</v>
      </c>
      <c r="BL188" s="14" t="s">
        <v>198</v>
      </c>
      <c r="BM188" s="14" t="s">
        <v>545</v>
      </c>
    </row>
    <row r="189" spans="2:65" s="1" customFormat="1" ht="33.75" customHeight="1">
      <c r="B189" s="31"/>
      <c r="C189" s="179" t="s">
        <v>546</v>
      </c>
      <c r="D189" s="179" t="s">
        <v>135</v>
      </c>
      <c r="E189" s="180" t="s">
        <v>547</v>
      </c>
      <c r="F189" s="181" t="s">
        <v>548</v>
      </c>
      <c r="G189" s="182" t="s">
        <v>344</v>
      </c>
      <c r="H189" s="183">
        <v>1</v>
      </c>
      <c r="I189" s="184"/>
      <c r="J189" s="185">
        <f t="shared" si="50"/>
        <v>0</v>
      </c>
      <c r="K189" s="181" t="s">
        <v>19</v>
      </c>
      <c r="L189" s="35"/>
      <c r="M189" s="186" t="s">
        <v>19</v>
      </c>
      <c r="N189" s="187" t="s">
        <v>42</v>
      </c>
      <c r="O189" s="57"/>
      <c r="P189" s="188">
        <f t="shared" si="51"/>
        <v>0</v>
      </c>
      <c r="Q189" s="188">
        <v>0</v>
      </c>
      <c r="R189" s="188">
        <f t="shared" si="52"/>
        <v>0</v>
      </c>
      <c r="S189" s="188">
        <v>0</v>
      </c>
      <c r="T189" s="189">
        <f t="shared" si="53"/>
        <v>0</v>
      </c>
      <c r="AR189" s="14" t="s">
        <v>198</v>
      </c>
      <c r="AT189" s="14" t="s">
        <v>135</v>
      </c>
      <c r="AU189" s="14" t="s">
        <v>80</v>
      </c>
      <c r="AY189" s="14" t="s">
        <v>133</v>
      </c>
      <c r="BE189" s="190">
        <f t="shared" si="54"/>
        <v>0</v>
      </c>
      <c r="BF189" s="190">
        <f t="shared" si="55"/>
        <v>0</v>
      </c>
      <c r="BG189" s="190">
        <f t="shared" si="56"/>
        <v>0</v>
      </c>
      <c r="BH189" s="190">
        <f t="shared" si="57"/>
        <v>0</v>
      </c>
      <c r="BI189" s="190">
        <f t="shared" si="58"/>
        <v>0</v>
      </c>
      <c r="BJ189" s="14" t="s">
        <v>78</v>
      </c>
      <c r="BK189" s="190">
        <f t="shared" si="59"/>
        <v>0</v>
      </c>
      <c r="BL189" s="14" t="s">
        <v>198</v>
      </c>
      <c r="BM189" s="14" t="s">
        <v>549</v>
      </c>
    </row>
    <row r="190" spans="2:65" s="1" customFormat="1" ht="22.5" customHeight="1">
      <c r="B190" s="31"/>
      <c r="C190" s="179" t="s">
        <v>550</v>
      </c>
      <c r="D190" s="179" t="s">
        <v>135</v>
      </c>
      <c r="E190" s="180" t="s">
        <v>551</v>
      </c>
      <c r="F190" s="181" t="s">
        <v>552</v>
      </c>
      <c r="G190" s="182" t="s">
        <v>344</v>
      </c>
      <c r="H190" s="183">
        <v>1</v>
      </c>
      <c r="I190" s="184"/>
      <c r="J190" s="185">
        <f t="shared" si="50"/>
        <v>0</v>
      </c>
      <c r="K190" s="181" t="s">
        <v>19</v>
      </c>
      <c r="L190" s="35"/>
      <c r="M190" s="186" t="s">
        <v>19</v>
      </c>
      <c r="N190" s="187" t="s">
        <v>42</v>
      </c>
      <c r="O190" s="57"/>
      <c r="P190" s="188">
        <f t="shared" si="51"/>
        <v>0</v>
      </c>
      <c r="Q190" s="188">
        <v>0</v>
      </c>
      <c r="R190" s="188">
        <f t="shared" si="52"/>
        <v>0</v>
      </c>
      <c r="S190" s="188">
        <v>0</v>
      </c>
      <c r="T190" s="189">
        <f t="shared" si="53"/>
        <v>0</v>
      </c>
      <c r="AR190" s="14" t="s">
        <v>198</v>
      </c>
      <c r="AT190" s="14" t="s">
        <v>135</v>
      </c>
      <c r="AU190" s="14" t="s">
        <v>80</v>
      </c>
      <c r="AY190" s="14" t="s">
        <v>133</v>
      </c>
      <c r="BE190" s="190">
        <f t="shared" si="54"/>
        <v>0</v>
      </c>
      <c r="BF190" s="190">
        <f t="shared" si="55"/>
        <v>0</v>
      </c>
      <c r="BG190" s="190">
        <f t="shared" si="56"/>
        <v>0</v>
      </c>
      <c r="BH190" s="190">
        <f t="shared" si="57"/>
        <v>0</v>
      </c>
      <c r="BI190" s="190">
        <f t="shared" si="58"/>
        <v>0</v>
      </c>
      <c r="BJ190" s="14" t="s">
        <v>78</v>
      </c>
      <c r="BK190" s="190">
        <f t="shared" si="59"/>
        <v>0</v>
      </c>
      <c r="BL190" s="14" t="s">
        <v>198</v>
      </c>
      <c r="BM190" s="14" t="s">
        <v>553</v>
      </c>
    </row>
    <row r="191" spans="2:65" s="1" customFormat="1" ht="22.5" customHeight="1">
      <c r="B191" s="31"/>
      <c r="C191" s="179" t="s">
        <v>554</v>
      </c>
      <c r="D191" s="179" t="s">
        <v>135</v>
      </c>
      <c r="E191" s="180" t="s">
        <v>555</v>
      </c>
      <c r="F191" s="181" t="s">
        <v>556</v>
      </c>
      <c r="G191" s="182" t="s">
        <v>344</v>
      </c>
      <c r="H191" s="183">
        <v>1</v>
      </c>
      <c r="I191" s="184"/>
      <c r="J191" s="185">
        <f t="shared" si="50"/>
        <v>0</v>
      </c>
      <c r="K191" s="181" t="s">
        <v>19</v>
      </c>
      <c r="L191" s="35"/>
      <c r="M191" s="186" t="s">
        <v>19</v>
      </c>
      <c r="N191" s="187" t="s">
        <v>42</v>
      </c>
      <c r="O191" s="57"/>
      <c r="P191" s="188">
        <f t="shared" si="51"/>
        <v>0</v>
      </c>
      <c r="Q191" s="188">
        <v>0</v>
      </c>
      <c r="R191" s="188">
        <f t="shared" si="52"/>
        <v>0</v>
      </c>
      <c r="S191" s="188">
        <v>0</v>
      </c>
      <c r="T191" s="189">
        <f t="shared" si="53"/>
        <v>0</v>
      </c>
      <c r="AR191" s="14" t="s">
        <v>198</v>
      </c>
      <c r="AT191" s="14" t="s">
        <v>135</v>
      </c>
      <c r="AU191" s="14" t="s">
        <v>80</v>
      </c>
      <c r="AY191" s="14" t="s">
        <v>133</v>
      </c>
      <c r="BE191" s="190">
        <f t="shared" si="54"/>
        <v>0</v>
      </c>
      <c r="BF191" s="190">
        <f t="shared" si="55"/>
        <v>0</v>
      </c>
      <c r="BG191" s="190">
        <f t="shared" si="56"/>
        <v>0</v>
      </c>
      <c r="BH191" s="190">
        <f t="shared" si="57"/>
        <v>0</v>
      </c>
      <c r="BI191" s="190">
        <f t="shared" si="58"/>
        <v>0</v>
      </c>
      <c r="BJ191" s="14" t="s">
        <v>78</v>
      </c>
      <c r="BK191" s="190">
        <f t="shared" si="59"/>
        <v>0</v>
      </c>
      <c r="BL191" s="14" t="s">
        <v>198</v>
      </c>
      <c r="BM191" s="14" t="s">
        <v>557</v>
      </c>
    </row>
    <row r="192" spans="2:65" s="1" customFormat="1" ht="22.5" customHeight="1">
      <c r="B192" s="31"/>
      <c r="C192" s="179" t="s">
        <v>558</v>
      </c>
      <c r="D192" s="179" t="s">
        <v>135</v>
      </c>
      <c r="E192" s="180" t="s">
        <v>559</v>
      </c>
      <c r="F192" s="181" t="s">
        <v>560</v>
      </c>
      <c r="G192" s="182" t="s">
        <v>344</v>
      </c>
      <c r="H192" s="183">
        <v>1</v>
      </c>
      <c r="I192" s="184"/>
      <c r="J192" s="185">
        <f t="shared" si="50"/>
        <v>0</v>
      </c>
      <c r="K192" s="181" t="s">
        <v>19</v>
      </c>
      <c r="L192" s="35"/>
      <c r="M192" s="186" t="s">
        <v>19</v>
      </c>
      <c r="N192" s="187" t="s">
        <v>42</v>
      </c>
      <c r="O192" s="57"/>
      <c r="P192" s="188">
        <f t="shared" si="51"/>
        <v>0</v>
      </c>
      <c r="Q192" s="188">
        <v>0</v>
      </c>
      <c r="R192" s="188">
        <f t="shared" si="52"/>
        <v>0</v>
      </c>
      <c r="S192" s="188">
        <v>0</v>
      </c>
      <c r="T192" s="189">
        <f t="shared" si="53"/>
        <v>0</v>
      </c>
      <c r="AR192" s="14" t="s">
        <v>198</v>
      </c>
      <c r="AT192" s="14" t="s">
        <v>135</v>
      </c>
      <c r="AU192" s="14" t="s">
        <v>80</v>
      </c>
      <c r="AY192" s="14" t="s">
        <v>133</v>
      </c>
      <c r="BE192" s="190">
        <f t="shared" si="54"/>
        <v>0</v>
      </c>
      <c r="BF192" s="190">
        <f t="shared" si="55"/>
        <v>0</v>
      </c>
      <c r="BG192" s="190">
        <f t="shared" si="56"/>
        <v>0</v>
      </c>
      <c r="BH192" s="190">
        <f t="shared" si="57"/>
        <v>0</v>
      </c>
      <c r="BI192" s="190">
        <f t="shared" si="58"/>
        <v>0</v>
      </c>
      <c r="BJ192" s="14" t="s">
        <v>78</v>
      </c>
      <c r="BK192" s="190">
        <f t="shared" si="59"/>
        <v>0</v>
      </c>
      <c r="BL192" s="14" t="s">
        <v>198</v>
      </c>
      <c r="BM192" s="14" t="s">
        <v>561</v>
      </c>
    </row>
    <row r="193" spans="2:65" s="1" customFormat="1" ht="22.5" customHeight="1">
      <c r="B193" s="31"/>
      <c r="C193" s="179" t="s">
        <v>562</v>
      </c>
      <c r="D193" s="179" t="s">
        <v>135</v>
      </c>
      <c r="E193" s="180" t="s">
        <v>563</v>
      </c>
      <c r="F193" s="181" t="s">
        <v>564</v>
      </c>
      <c r="G193" s="182" t="s">
        <v>344</v>
      </c>
      <c r="H193" s="183">
        <v>1</v>
      </c>
      <c r="I193" s="184"/>
      <c r="J193" s="185">
        <f t="shared" si="50"/>
        <v>0</v>
      </c>
      <c r="K193" s="181" t="s">
        <v>19</v>
      </c>
      <c r="L193" s="35"/>
      <c r="M193" s="186" t="s">
        <v>19</v>
      </c>
      <c r="N193" s="187" t="s">
        <v>42</v>
      </c>
      <c r="O193" s="57"/>
      <c r="P193" s="188">
        <f t="shared" si="51"/>
        <v>0</v>
      </c>
      <c r="Q193" s="188">
        <v>0</v>
      </c>
      <c r="R193" s="188">
        <f t="shared" si="52"/>
        <v>0</v>
      </c>
      <c r="S193" s="188">
        <v>0</v>
      </c>
      <c r="T193" s="189">
        <f t="shared" si="53"/>
        <v>0</v>
      </c>
      <c r="AR193" s="14" t="s">
        <v>198</v>
      </c>
      <c r="AT193" s="14" t="s">
        <v>135</v>
      </c>
      <c r="AU193" s="14" t="s">
        <v>80</v>
      </c>
      <c r="AY193" s="14" t="s">
        <v>133</v>
      </c>
      <c r="BE193" s="190">
        <f t="shared" si="54"/>
        <v>0</v>
      </c>
      <c r="BF193" s="190">
        <f t="shared" si="55"/>
        <v>0</v>
      </c>
      <c r="BG193" s="190">
        <f t="shared" si="56"/>
        <v>0</v>
      </c>
      <c r="BH193" s="190">
        <f t="shared" si="57"/>
        <v>0</v>
      </c>
      <c r="BI193" s="190">
        <f t="shared" si="58"/>
        <v>0</v>
      </c>
      <c r="BJ193" s="14" t="s">
        <v>78</v>
      </c>
      <c r="BK193" s="190">
        <f t="shared" si="59"/>
        <v>0</v>
      </c>
      <c r="BL193" s="14" t="s">
        <v>198</v>
      </c>
      <c r="BM193" s="14" t="s">
        <v>565</v>
      </c>
    </row>
    <row r="194" spans="2:65" s="11" customFormat="1" ht="22.9" customHeight="1">
      <c r="B194" s="163"/>
      <c r="C194" s="164"/>
      <c r="D194" s="165" t="s">
        <v>70</v>
      </c>
      <c r="E194" s="177" t="s">
        <v>566</v>
      </c>
      <c r="F194" s="177" t="s">
        <v>567</v>
      </c>
      <c r="G194" s="164"/>
      <c r="H194" s="164"/>
      <c r="I194" s="167"/>
      <c r="J194" s="178">
        <f>BK194</f>
        <v>0</v>
      </c>
      <c r="K194" s="164"/>
      <c r="L194" s="169"/>
      <c r="M194" s="170"/>
      <c r="N194" s="171"/>
      <c r="O194" s="171"/>
      <c r="P194" s="172">
        <f>SUM(P195:P216)</f>
        <v>0</v>
      </c>
      <c r="Q194" s="171"/>
      <c r="R194" s="172">
        <f>SUM(R195:R216)</f>
        <v>0.21589147999999997</v>
      </c>
      <c r="S194" s="171"/>
      <c r="T194" s="173">
        <f>SUM(T195:T216)</f>
        <v>0</v>
      </c>
      <c r="AR194" s="174" t="s">
        <v>80</v>
      </c>
      <c r="AT194" s="175" t="s">
        <v>70</v>
      </c>
      <c r="AU194" s="175" t="s">
        <v>78</v>
      </c>
      <c r="AY194" s="174" t="s">
        <v>133</v>
      </c>
      <c r="BK194" s="176">
        <f>SUM(BK195:BK216)</f>
        <v>0</v>
      </c>
    </row>
    <row r="195" spans="2:65" s="1" customFormat="1" ht="22.5" customHeight="1">
      <c r="B195" s="31"/>
      <c r="C195" s="179" t="s">
        <v>568</v>
      </c>
      <c r="D195" s="179" t="s">
        <v>135</v>
      </c>
      <c r="E195" s="180" t="s">
        <v>569</v>
      </c>
      <c r="F195" s="181" t="s">
        <v>570</v>
      </c>
      <c r="G195" s="182" t="s">
        <v>344</v>
      </c>
      <c r="H195" s="183">
        <v>1</v>
      </c>
      <c r="I195" s="184"/>
      <c r="J195" s="185">
        <f t="shared" ref="J195:J216" si="60">ROUND(I195*H195,2)</f>
        <v>0</v>
      </c>
      <c r="K195" s="181" t="s">
        <v>19</v>
      </c>
      <c r="L195" s="35"/>
      <c r="M195" s="186" t="s">
        <v>19</v>
      </c>
      <c r="N195" s="187" t="s">
        <v>42</v>
      </c>
      <c r="O195" s="57"/>
      <c r="P195" s="188">
        <f t="shared" ref="P195:P216" si="61">O195*H195</f>
        <v>0</v>
      </c>
      <c r="Q195" s="188">
        <v>0</v>
      </c>
      <c r="R195" s="188">
        <f t="shared" ref="R195:R216" si="62">Q195*H195</f>
        <v>0</v>
      </c>
      <c r="S195" s="188">
        <v>0</v>
      </c>
      <c r="T195" s="189">
        <f t="shared" ref="T195:T216" si="63">S195*H195</f>
        <v>0</v>
      </c>
      <c r="AR195" s="14" t="s">
        <v>198</v>
      </c>
      <c r="AT195" s="14" t="s">
        <v>135</v>
      </c>
      <c r="AU195" s="14" t="s">
        <v>80</v>
      </c>
      <c r="AY195" s="14" t="s">
        <v>133</v>
      </c>
      <c r="BE195" s="190">
        <f t="shared" ref="BE195:BE216" si="64">IF(N195="základní",J195,0)</f>
        <v>0</v>
      </c>
      <c r="BF195" s="190">
        <f t="shared" ref="BF195:BF216" si="65">IF(N195="snížená",J195,0)</f>
        <v>0</v>
      </c>
      <c r="BG195" s="190">
        <f t="shared" ref="BG195:BG216" si="66">IF(N195="zákl. přenesená",J195,0)</f>
        <v>0</v>
      </c>
      <c r="BH195" s="190">
        <f t="shared" ref="BH195:BH216" si="67">IF(N195="sníž. přenesená",J195,0)</f>
        <v>0</v>
      </c>
      <c r="BI195" s="190">
        <f t="shared" ref="BI195:BI216" si="68">IF(N195="nulová",J195,0)</f>
        <v>0</v>
      </c>
      <c r="BJ195" s="14" t="s">
        <v>78</v>
      </c>
      <c r="BK195" s="190">
        <f t="shared" ref="BK195:BK216" si="69">ROUND(I195*H195,2)</f>
        <v>0</v>
      </c>
      <c r="BL195" s="14" t="s">
        <v>198</v>
      </c>
      <c r="BM195" s="14" t="s">
        <v>571</v>
      </c>
    </row>
    <row r="196" spans="2:65" s="1" customFormat="1" ht="22.5" customHeight="1">
      <c r="B196" s="31"/>
      <c r="C196" s="179" t="s">
        <v>572</v>
      </c>
      <c r="D196" s="179" t="s">
        <v>135</v>
      </c>
      <c r="E196" s="180" t="s">
        <v>573</v>
      </c>
      <c r="F196" s="181" t="s">
        <v>574</v>
      </c>
      <c r="G196" s="182" t="s">
        <v>575</v>
      </c>
      <c r="H196" s="183">
        <v>247.02699999999999</v>
      </c>
      <c r="I196" s="184"/>
      <c r="J196" s="185">
        <f t="shared" si="60"/>
        <v>0</v>
      </c>
      <c r="K196" s="181" t="s">
        <v>19</v>
      </c>
      <c r="L196" s="35"/>
      <c r="M196" s="186" t="s">
        <v>19</v>
      </c>
      <c r="N196" s="187" t="s">
        <v>42</v>
      </c>
      <c r="O196" s="57"/>
      <c r="P196" s="188">
        <f t="shared" si="61"/>
        <v>0</v>
      </c>
      <c r="Q196" s="188">
        <v>6.9999999999999994E-5</v>
      </c>
      <c r="R196" s="188">
        <f t="shared" si="62"/>
        <v>1.7291889999999997E-2</v>
      </c>
      <c r="S196" s="188">
        <v>0</v>
      </c>
      <c r="T196" s="189">
        <f t="shared" si="63"/>
        <v>0</v>
      </c>
      <c r="AR196" s="14" t="s">
        <v>198</v>
      </c>
      <c r="AT196" s="14" t="s">
        <v>135</v>
      </c>
      <c r="AU196" s="14" t="s">
        <v>80</v>
      </c>
      <c r="AY196" s="14" t="s">
        <v>133</v>
      </c>
      <c r="BE196" s="190">
        <f t="shared" si="64"/>
        <v>0</v>
      </c>
      <c r="BF196" s="190">
        <f t="shared" si="65"/>
        <v>0</v>
      </c>
      <c r="BG196" s="190">
        <f t="shared" si="66"/>
        <v>0</v>
      </c>
      <c r="BH196" s="190">
        <f t="shared" si="67"/>
        <v>0</v>
      </c>
      <c r="BI196" s="190">
        <f t="shared" si="68"/>
        <v>0</v>
      </c>
      <c r="BJ196" s="14" t="s">
        <v>78</v>
      </c>
      <c r="BK196" s="190">
        <f t="shared" si="69"/>
        <v>0</v>
      </c>
      <c r="BL196" s="14" t="s">
        <v>198</v>
      </c>
      <c r="BM196" s="14" t="s">
        <v>576</v>
      </c>
    </row>
    <row r="197" spans="2:65" s="1" customFormat="1" ht="22.5" customHeight="1">
      <c r="B197" s="31"/>
      <c r="C197" s="179" t="s">
        <v>577</v>
      </c>
      <c r="D197" s="179" t="s">
        <v>135</v>
      </c>
      <c r="E197" s="180" t="s">
        <v>578</v>
      </c>
      <c r="F197" s="181" t="s">
        <v>579</v>
      </c>
      <c r="G197" s="182" t="s">
        <v>575</v>
      </c>
      <c r="H197" s="183">
        <v>842.93</v>
      </c>
      <c r="I197" s="184"/>
      <c r="J197" s="185">
        <f t="shared" si="60"/>
        <v>0</v>
      </c>
      <c r="K197" s="181" t="s">
        <v>19</v>
      </c>
      <c r="L197" s="35"/>
      <c r="M197" s="186" t="s">
        <v>19</v>
      </c>
      <c r="N197" s="187" t="s">
        <v>42</v>
      </c>
      <c r="O197" s="57"/>
      <c r="P197" s="188">
        <f t="shared" si="61"/>
        <v>0</v>
      </c>
      <c r="Q197" s="188">
        <v>6.9999999999999994E-5</v>
      </c>
      <c r="R197" s="188">
        <f t="shared" si="62"/>
        <v>5.9005099999999991E-2</v>
      </c>
      <c r="S197" s="188">
        <v>0</v>
      </c>
      <c r="T197" s="189">
        <f t="shared" si="63"/>
        <v>0</v>
      </c>
      <c r="AR197" s="14" t="s">
        <v>198</v>
      </c>
      <c r="AT197" s="14" t="s">
        <v>135</v>
      </c>
      <c r="AU197" s="14" t="s">
        <v>80</v>
      </c>
      <c r="AY197" s="14" t="s">
        <v>133</v>
      </c>
      <c r="BE197" s="190">
        <f t="shared" si="64"/>
        <v>0</v>
      </c>
      <c r="BF197" s="190">
        <f t="shared" si="65"/>
        <v>0</v>
      </c>
      <c r="BG197" s="190">
        <f t="shared" si="66"/>
        <v>0</v>
      </c>
      <c r="BH197" s="190">
        <f t="shared" si="67"/>
        <v>0</v>
      </c>
      <c r="BI197" s="190">
        <f t="shared" si="68"/>
        <v>0</v>
      </c>
      <c r="BJ197" s="14" t="s">
        <v>78</v>
      </c>
      <c r="BK197" s="190">
        <f t="shared" si="69"/>
        <v>0</v>
      </c>
      <c r="BL197" s="14" t="s">
        <v>198</v>
      </c>
      <c r="BM197" s="14" t="s">
        <v>580</v>
      </c>
    </row>
    <row r="198" spans="2:65" s="1" customFormat="1" ht="16.5" customHeight="1">
      <c r="B198" s="31"/>
      <c r="C198" s="179" t="s">
        <v>581</v>
      </c>
      <c r="D198" s="179" t="s">
        <v>135</v>
      </c>
      <c r="E198" s="180" t="s">
        <v>582</v>
      </c>
      <c r="F198" s="181" t="s">
        <v>583</v>
      </c>
      <c r="G198" s="182" t="s">
        <v>344</v>
      </c>
      <c r="H198" s="183">
        <v>18</v>
      </c>
      <c r="I198" s="184"/>
      <c r="J198" s="185">
        <f t="shared" si="60"/>
        <v>0</v>
      </c>
      <c r="K198" s="181" t="s">
        <v>19</v>
      </c>
      <c r="L198" s="35"/>
      <c r="M198" s="186" t="s">
        <v>19</v>
      </c>
      <c r="N198" s="187" t="s">
        <v>42</v>
      </c>
      <c r="O198" s="57"/>
      <c r="P198" s="188">
        <f t="shared" si="61"/>
        <v>0</v>
      </c>
      <c r="Q198" s="188">
        <v>6.9999999999999994E-5</v>
      </c>
      <c r="R198" s="188">
        <f t="shared" si="62"/>
        <v>1.2599999999999998E-3</v>
      </c>
      <c r="S198" s="188">
        <v>0</v>
      </c>
      <c r="T198" s="189">
        <f t="shared" si="63"/>
        <v>0</v>
      </c>
      <c r="AR198" s="14" t="s">
        <v>198</v>
      </c>
      <c r="AT198" s="14" t="s">
        <v>135</v>
      </c>
      <c r="AU198" s="14" t="s">
        <v>80</v>
      </c>
      <c r="AY198" s="14" t="s">
        <v>133</v>
      </c>
      <c r="BE198" s="190">
        <f t="shared" si="64"/>
        <v>0</v>
      </c>
      <c r="BF198" s="190">
        <f t="shared" si="65"/>
        <v>0</v>
      </c>
      <c r="BG198" s="190">
        <f t="shared" si="66"/>
        <v>0</v>
      </c>
      <c r="BH198" s="190">
        <f t="shared" si="67"/>
        <v>0</v>
      </c>
      <c r="BI198" s="190">
        <f t="shared" si="68"/>
        <v>0</v>
      </c>
      <c r="BJ198" s="14" t="s">
        <v>78</v>
      </c>
      <c r="BK198" s="190">
        <f t="shared" si="69"/>
        <v>0</v>
      </c>
      <c r="BL198" s="14" t="s">
        <v>198</v>
      </c>
      <c r="BM198" s="14" t="s">
        <v>584</v>
      </c>
    </row>
    <row r="199" spans="2:65" s="1" customFormat="1" ht="16.5" customHeight="1">
      <c r="B199" s="31"/>
      <c r="C199" s="179" t="s">
        <v>585</v>
      </c>
      <c r="D199" s="179" t="s">
        <v>135</v>
      </c>
      <c r="E199" s="180" t="s">
        <v>586</v>
      </c>
      <c r="F199" s="181" t="s">
        <v>587</v>
      </c>
      <c r="G199" s="182" t="s">
        <v>217</v>
      </c>
      <c r="H199" s="183">
        <v>10.99</v>
      </c>
      <c r="I199" s="184"/>
      <c r="J199" s="185">
        <f t="shared" si="60"/>
        <v>0</v>
      </c>
      <c r="K199" s="181" t="s">
        <v>19</v>
      </c>
      <c r="L199" s="35"/>
      <c r="M199" s="186" t="s">
        <v>19</v>
      </c>
      <c r="N199" s="187" t="s">
        <v>42</v>
      </c>
      <c r="O199" s="57"/>
      <c r="P199" s="188">
        <f t="shared" si="61"/>
        <v>0</v>
      </c>
      <c r="Q199" s="188">
        <v>6.9999999999999994E-5</v>
      </c>
      <c r="R199" s="188">
        <f t="shared" si="62"/>
        <v>7.693E-4</v>
      </c>
      <c r="S199" s="188">
        <v>0</v>
      </c>
      <c r="T199" s="189">
        <f t="shared" si="63"/>
        <v>0</v>
      </c>
      <c r="AR199" s="14" t="s">
        <v>198</v>
      </c>
      <c r="AT199" s="14" t="s">
        <v>135</v>
      </c>
      <c r="AU199" s="14" t="s">
        <v>80</v>
      </c>
      <c r="AY199" s="14" t="s">
        <v>133</v>
      </c>
      <c r="BE199" s="190">
        <f t="shared" si="64"/>
        <v>0</v>
      </c>
      <c r="BF199" s="190">
        <f t="shared" si="65"/>
        <v>0</v>
      </c>
      <c r="BG199" s="190">
        <f t="shared" si="66"/>
        <v>0</v>
      </c>
      <c r="BH199" s="190">
        <f t="shared" si="67"/>
        <v>0</v>
      </c>
      <c r="BI199" s="190">
        <f t="shared" si="68"/>
        <v>0</v>
      </c>
      <c r="BJ199" s="14" t="s">
        <v>78</v>
      </c>
      <c r="BK199" s="190">
        <f t="shared" si="69"/>
        <v>0</v>
      </c>
      <c r="BL199" s="14" t="s">
        <v>198</v>
      </c>
      <c r="BM199" s="14" t="s">
        <v>588</v>
      </c>
    </row>
    <row r="200" spans="2:65" s="1" customFormat="1" ht="16.5" customHeight="1">
      <c r="B200" s="31"/>
      <c r="C200" s="179" t="s">
        <v>589</v>
      </c>
      <c r="D200" s="179" t="s">
        <v>135</v>
      </c>
      <c r="E200" s="180" t="s">
        <v>590</v>
      </c>
      <c r="F200" s="181" t="s">
        <v>591</v>
      </c>
      <c r="G200" s="182" t="s">
        <v>344</v>
      </c>
      <c r="H200" s="183">
        <v>64</v>
      </c>
      <c r="I200" s="184"/>
      <c r="J200" s="185">
        <f t="shared" si="60"/>
        <v>0</v>
      </c>
      <c r="K200" s="181" t="s">
        <v>19</v>
      </c>
      <c r="L200" s="35"/>
      <c r="M200" s="186" t="s">
        <v>19</v>
      </c>
      <c r="N200" s="187" t="s">
        <v>42</v>
      </c>
      <c r="O200" s="57"/>
      <c r="P200" s="188">
        <f t="shared" si="61"/>
        <v>0</v>
      </c>
      <c r="Q200" s="188">
        <v>6.9999999999999994E-5</v>
      </c>
      <c r="R200" s="188">
        <f t="shared" si="62"/>
        <v>4.4799999999999996E-3</v>
      </c>
      <c r="S200" s="188">
        <v>0</v>
      </c>
      <c r="T200" s="189">
        <f t="shared" si="63"/>
        <v>0</v>
      </c>
      <c r="AR200" s="14" t="s">
        <v>198</v>
      </c>
      <c r="AT200" s="14" t="s">
        <v>135</v>
      </c>
      <c r="AU200" s="14" t="s">
        <v>80</v>
      </c>
      <c r="AY200" s="14" t="s">
        <v>133</v>
      </c>
      <c r="BE200" s="190">
        <f t="shared" si="64"/>
        <v>0</v>
      </c>
      <c r="BF200" s="190">
        <f t="shared" si="65"/>
        <v>0</v>
      </c>
      <c r="BG200" s="190">
        <f t="shared" si="66"/>
        <v>0</v>
      </c>
      <c r="BH200" s="190">
        <f t="shared" si="67"/>
        <v>0</v>
      </c>
      <c r="BI200" s="190">
        <f t="shared" si="68"/>
        <v>0</v>
      </c>
      <c r="BJ200" s="14" t="s">
        <v>78</v>
      </c>
      <c r="BK200" s="190">
        <f t="shared" si="69"/>
        <v>0</v>
      </c>
      <c r="BL200" s="14" t="s">
        <v>198</v>
      </c>
      <c r="BM200" s="14" t="s">
        <v>592</v>
      </c>
    </row>
    <row r="201" spans="2:65" s="1" customFormat="1" ht="16.5" customHeight="1">
      <c r="B201" s="31"/>
      <c r="C201" s="179" t="s">
        <v>593</v>
      </c>
      <c r="D201" s="179" t="s">
        <v>135</v>
      </c>
      <c r="E201" s="180" t="s">
        <v>594</v>
      </c>
      <c r="F201" s="181" t="s">
        <v>595</v>
      </c>
      <c r="G201" s="182" t="s">
        <v>575</v>
      </c>
      <c r="H201" s="183">
        <v>2.367</v>
      </c>
      <c r="I201" s="184"/>
      <c r="J201" s="185">
        <f t="shared" si="60"/>
        <v>0</v>
      </c>
      <c r="K201" s="181" t="s">
        <v>19</v>
      </c>
      <c r="L201" s="35"/>
      <c r="M201" s="186" t="s">
        <v>19</v>
      </c>
      <c r="N201" s="187" t="s">
        <v>42</v>
      </c>
      <c r="O201" s="57"/>
      <c r="P201" s="188">
        <f t="shared" si="61"/>
        <v>0</v>
      </c>
      <c r="Q201" s="188">
        <v>6.9999999999999994E-5</v>
      </c>
      <c r="R201" s="188">
        <f t="shared" si="62"/>
        <v>1.6568999999999999E-4</v>
      </c>
      <c r="S201" s="188">
        <v>0</v>
      </c>
      <c r="T201" s="189">
        <f t="shared" si="63"/>
        <v>0</v>
      </c>
      <c r="AR201" s="14" t="s">
        <v>198</v>
      </c>
      <c r="AT201" s="14" t="s">
        <v>135</v>
      </c>
      <c r="AU201" s="14" t="s">
        <v>80</v>
      </c>
      <c r="AY201" s="14" t="s">
        <v>133</v>
      </c>
      <c r="BE201" s="190">
        <f t="shared" si="64"/>
        <v>0</v>
      </c>
      <c r="BF201" s="190">
        <f t="shared" si="65"/>
        <v>0</v>
      </c>
      <c r="BG201" s="190">
        <f t="shared" si="66"/>
        <v>0</v>
      </c>
      <c r="BH201" s="190">
        <f t="shared" si="67"/>
        <v>0</v>
      </c>
      <c r="BI201" s="190">
        <f t="shared" si="68"/>
        <v>0</v>
      </c>
      <c r="BJ201" s="14" t="s">
        <v>78</v>
      </c>
      <c r="BK201" s="190">
        <f t="shared" si="69"/>
        <v>0</v>
      </c>
      <c r="BL201" s="14" t="s">
        <v>198</v>
      </c>
      <c r="BM201" s="14" t="s">
        <v>596</v>
      </c>
    </row>
    <row r="202" spans="2:65" s="1" customFormat="1" ht="16.5" customHeight="1">
      <c r="B202" s="31"/>
      <c r="C202" s="179" t="s">
        <v>597</v>
      </c>
      <c r="D202" s="179" t="s">
        <v>135</v>
      </c>
      <c r="E202" s="180" t="s">
        <v>598</v>
      </c>
      <c r="F202" s="181" t="s">
        <v>599</v>
      </c>
      <c r="G202" s="182" t="s">
        <v>344</v>
      </c>
      <c r="H202" s="183">
        <v>51</v>
      </c>
      <c r="I202" s="184"/>
      <c r="J202" s="185">
        <f t="shared" si="60"/>
        <v>0</v>
      </c>
      <c r="K202" s="181" t="s">
        <v>19</v>
      </c>
      <c r="L202" s="35"/>
      <c r="M202" s="186" t="s">
        <v>19</v>
      </c>
      <c r="N202" s="187" t="s">
        <v>42</v>
      </c>
      <c r="O202" s="57"/>
      <c r="P202" s="188">
        <f t="shared" si="61"/>
        <v>0</v>
      </c>
      <c r="Q202" s="188">
        <v>6.9999999999999994E-5</v>
      </c>
      <c r="R202" s="188">
        <f t="shared" si="62"/>
        <v>3.5699999999999998E-3</v>
      </c>
      <c r="S202" s="188">
        <v>0</v>
      </c>
      <c r="T202" s="189">
        <f t="shared" si="63"/>
        <v>0</v>
      </c>
      <c r="AR202" s="14" t="s">
        <v>198</v>
      </c>
      <c r="AT202" s="14" t="s">
        <v>135</v>
      </c>
      <c r="AU202" s="14" t="s">
        <v>80</v>
      </c>
      <c r="AY202" s="14" t="s">
        <v>133</v>
      </c>
      <c r="BE202" s="190">
        <f t="shared" si="64"/>
        <v>0</v>
      </c>
      <c r="BF202" s="190">
        <f t="shared" si="65"/>
        <v>0</v>
      </c>
      <c r="BG202" s="190">
        <f t="shared" si="66"/>
        <v>0</v>
      </c>
      <c r="BH202" s="190">
        <f t="shared" si="67"/>
        <v>0</v>
      </c>
      <c r="BI202" s="190">
        <f t="shared" si="68"/>
        <v>0</v>
      </c>
      <c r="BJ202" s="14" t="s">
        <v>78</v>
      </c>
      <c r="BK202" s="190">
        <f t="shared" si="69"/>
        <v>0</v>
      </c>
      <c r="BL202" s="14" t="s">
        <v>198</v>
      </c>
      <c r="BM202" s="14" t="s">
        <v>600</v>
      </c>
    </row>
    <row r="203" spans="2:65" s="1" customFormat="1" ht="22.5" customHeight="1">
      <c r="B203" s="31"/>
      <c r="C203" s="179" t="s">
        <v>601</v>
      </c>
      <c r="D203" s="179" t="s">
        <v>135</v>
      </c>
      <c r="E203" s="180" t="s">
        <v>602</v>
      </c>
      <c r="F203" s="181" t="s">
        <v>603</v>
      </c>
      <c r="G203" s="182" t="s">
        <v>344</v>
      </c>
      <c r="H203" s="183">
        <v>9</v>
      </c>
      <c r="I203" s="184"/>
      <c r="J203" s="185">
        <f t="shared" si="60"/>
        <v>0</v>
      </c>
      <c r="K203" s="181" t="s">
        <v>19</v>
      </c>
      <c r="L203" s="35"/>
      <c r="M203" s="186" t="s">
        <v>19</v>
      </c>
      <c r="N203" s="187" t="s">
        <v>42</v>
      </c>
      <c r="O203" s="57"/>
      <c r="P203" s="188">
        <f t="shared" si="61"/>
        <v>0</v>
      </c>
      <c r="Q203" s="188">
        <v>6.9999999999999994E-5</v>
      </c>
      <c r="R203" s="188">
        <f t="shared" si="62"/>
        <v>6.2999999999999992E-4</v>
      </c>
      <c r="S203" s="188">
        <v>0</v>
      </c>
      <c r="T203" s="189">
        <f t="shared" si="63"/>
        <v>0</v>
      </c>
      <c r="AR203" s="14" t="s">
        <v>198</v>
      </c>
      <c r="AT203" s="14" t="s">
        <v>135</v>
      </c>
      <c r="AU203" s="14" t="s">
        <v>80</v>
      </c>
      <c r="AY203" s="14" t="s">
        <v>133</v>
      </c>
      <c r="BE203" s="190">
        <f t="shared" si="64"/>
        <v>0</v>
      </c>
      <c r="BF203" s="190">
        <f t="shared" si="65"/>
        <v>0</v>
      </c>
      <c r="BG203" s="190">
        <f t="shared" si="66"/>
        <v>0</v>
      </c>
      <c r="BH203" s="190">
        <f t="shared" si="67"/>
        <v>0</v>
      </c>
      <c r="BI203" s="190">
        <f t="shared" si="68"/>
        <v>0</v>
      </c>
      <c r="BJ203" s="14" t="s">
        <v>78</v>
      </c>
      <c r="BK203" s="190">
        <f t="shared" si="69"/>
        <v>0</v>
      </c>
      <c r="BL203" s="14" t="s">
        <v>198</v>
      </c>
      <c r="BM203" s="14" t="s">
        <v>604</v>
      </c>
    </row>
    <row r="204" spans="2:65" s="1" customFormat="1" ht="22.5" customHeight="1">
      <c r="B204" s="31"/>
      <c r="C204" s="179" t="s">
        <v>605</v>
      </c>
      <c r="D204" s="179" t="s">
        <v>135</v>
      </c>
      <c r="E204" s="180" t="s">
        <v>606</v>
      </c>
      <c r="F204" s="181" t="s">
        <v>607</v>
      </c>
      <c r="G204" s="182" t="s">
        <v>344</v>
      </c>
      <c r="H204" s="183">
        <v>3</v>
      </c>
      <c r="I204" s="184"/>
      <c r="J204" s="185">
        <f t="shared" si="60"/>
        <v>0</v>
      </c>
      <c r="K204" s="181" t="s">
        <v>19</v>
      </c>
      <c r="L204" s="35"/>
      <c r="M204" s="186" t="s">
        <v>19</v>
      </c>
      <c r="N204" s="187" t="s">
        <v>42</v>
      </c>
      <c r="O204" s="57"/>
      <c r="P204" s="188">
        <f t="shared" si="61"/>
        <v>0</v>
      </c>
      <c r="Q204" s="188">
        <v>6.9999999999999994E-5</v>
      </c>
      <c r="R204" s="188">
        <f t="shared" si="62"/>
        <v>2.0999999999999998E-4</v>
      </c>
      <c r="S204" s="188">
        <v>0</v>
      </c>
      <c r="T204" s="189">
        <f t="shared" si="63"/>
        <v>0</v>
      </c>
      <c r="AR204" s="14" t="s">
        <v>198</v>
      </c>
      <c r="AT204" s="14" t="s">
        <v>135</v>
      </c>
      <c r="AU204" s="14" t="s">
        <v>80</v>
      </c>
      <c r="AY204" s="14" t="s">
        <v>133</v>
      </c>
      <c r="BE204" s="190">
        <f t="shared" si="64"/>
        <v>0</v>
      </c>
      <c r="BF204" s="190">
        <f t="shared" si="65"/>
        <v>0</v>
      </c>
      <c r="BG204" s="190">
        <f t="shared" si="66"/>
        <v>0</v>
      </c>
      <c r="BH204" s="190">
        <f t="shared" si="67"/>
        <v>0</v>
      </c>
      <c r="BI204" s="190">
        <f t="shared" si="68"/>
        <v>0</v>
      </c>
      <c r="BJ204" s="14" t="s">
        <v>78</v>
      </c>
      <c r="BK204" s="190">
        <f t="shared" si="69"/>
        <v>0</v>
      </c>
      <c r="BL204" s="14" t="s">
        <v>198</v>
      </c>
      <c r="BM204" s="14" t="s">
        <v>608</v>
      </c>
    </row>
    <row r="205" spans="2:65" s="1" customFormat="1" ht="22.5" customHeight="1">
      <c r="B205" s="31"/>
      <c r="C205" s="179" t="s">
        <v>609</v>
      </c>
      <c r="D205" s="179" t="s">
        <v>135</v>
      </c>
      <c r="E205" s="180" t="s">
        <v>610</v>
      </c>
      <c r="F205" s="181" t="s">
        <v>611</v>
      </c>
      <c r="G205" s="182" t="s">
        <v>344</v>
      </c>
      <c r="H205" s="183">
        <v>1</v>
      </c>
      <c r="I205" s="184"/>
      <c r="J205" s="185">
        <f t="shared" si="60"/>
        <v>0</v>
      </c>
      <c r="K205" s="181" t="s">
        <v>19</v>
      </c>
      <c r="L205" s="35"/>
      <c r="M205" s="186" t="s">
        <v>19</v>
      </c>
      <c r="N205" s="187" t="s">
        <v>42</v>
      </c>
      <c r="O205" s="57"/>
      <c r="P205" s="188">
        <f t="shared" si="61"/>
        <v>0</v>
      </c>
      <c r="Q205" s="188">
        <v>6.9999999999999994E-5</v>
      </c>
      <c r="R205" s="188">
        <f t="shared" si="62"/>
        <v>6.9999999999999994E-5</v>
      </c>
      <c r="S205" s="188">
        <v>0</v>
      </c>
      <c r="T205" s="189">
        <f t="shared" si="63"/>
        <v>0</v>
      </c>
      <c r="AR205" s="14" t="s">
        <v>198</v>
      </c>
      <c r="AT205" s="14" t="s">
        <v>135</v>
      </c>
      <c r="AU205" s="14" t="s">
        <v>80</v>
      </c>
      <c r="AY205" s="14" t="s">
        <v>133</v>
      </c>
      <c r="BE205" s="190">
        <f t="shared" si="64"/>
        <v>0</v>
      </c>
      <c r="BF205" s="190">
        <f t="shared" si="65"/>
        <v>0</v>
      </c>
      <c r="BG205" s="190">
        <f t="shared" si="66"/>
        <v>0</v>
      </c>
      <c r="BH205" s="190">
        <f t="shared" si="67"/>
        <v>0</v>
      </c>
      <c r="BI205" s="190">
        <f t="shared" si="68"/>
        <v>0</v>
      </c>
      <c r="BJ205" s="14" t="s">
        <v>78</v>
      </c>
      <c r="BK205" s="190">
        <f t="shared" si="69"/>
        <v>0</v>
      </c>
      <c r="BL205" s="14" t="s">
        <v>198</v>
      </c>
      <c r="BM205" s="14" t="s">
        <v>612</v>
      </c>
    </row>
    <row r="206" spans="2:65" s="1" customFormat="1" ht="22.5" customHeight="1">
      <c r="B206" s="31"/>
      <c r="C206" s="179" t="s">
        <v>613</v>
      </c>
      <c r="D206" s="179" t="s">
        <v>135</v>
      </c>
      <c r="E206" s="180" t="s">
        <v>614</v>
      </c>
      <c r="F206" s="181" t="s">
        <v>615</v>
      </c>
      <c r="G206" s="182" t="s">
        <v>344</v>
      </c>
      <c r="H206" s="183">
        <v>1</v>
      </c>
      <c r="I206" s="184"/>
      <c r="J206" s="185">
        <f t="shared" si="60"/>
        <v>0</v>
      </c>
      <c r="K206" s="181" t="s">
        <v>19</v>
      </c>
      <c r="L206" s="35"/>
      <c r="M206" s="186" t="s">
        <v>19</v>
      </c>
      <c r="N206" s="187" t="s">
        <v>42</v>
      </c>
      <c r="O206" s="57"/>
      <c r="P206" s="188">
        <f t="shared" si="61"/>
        <v>0</v>
      </c>
      <c r="Q206" s="188">
        <v>6.9999999999999994E-5</v>
      </c>
      <c r="R206" s="188">
        <f t="shared" si="62"/>
        <v>6.9999999999999994E-5</v>
      </c>
      <c r="S206" s="188">
        <v>0</v>
      </c>
      <c r="T206" s="189">
        <f t="shared" si="63"/>
        <v>0</v>
      </c>
      <c r="AR206" s="14" t="s">
        <v>198</v>
      </c>
      <c r="AT206" s="14" t="s">
        <v>135</v>
      </c>
      <c r="AU206" s="14" t="s">
        <v>80</v>
      </c>
      <c r="AY206" s="14" t="s">
        <v>133</v>
      </c>
      <c r="BE206" s="190">
        <f t="shared" si="64"/>
        <v>0</v>
      </c>
      <c r="BF206" s="190">
        <f t="shared" si="65"/>
        <v>0</v>
      </c>
      <c r="BG206" s="190">
        <f t="shared" si="66"/>
        <v>0</v>
      </c>
      <c r="BH206" s="190">
        <f t="shared" si="67"/>
        <v>0</v>
      </c>
      <c r="BI206" s="190">
        <f t="shared" si="68"/>
        <v>0</v>
      </c>
      <c r="BJ206" s="14" t="s">
        <v>78</v>
      </c>
      <c r="BK206" s="190">
        <f t="shared" si="69"/>
        <v>0</v>
      </c>
      <c r="BL206" s="14" t="s">
        <v>198</v>
      </c>
      <c r="BM206" s="14" t="s">
        <v>616</v>
      </c>
    </row>
    <row r="207" spans="2:65" s="1" customFormat="1" ht="22.5" customHeight="1">
      <c r="B207" s="31"/>
      <c r="C207" s="179" t="s">
        <v>617</v>
      </c>
      <c r="D207" s="179" t="s">
        <v>135</v>
      </c>
      <c r="E207" s="180" t="s">
        <v>618</v>
      </c>
      <c r="F207" s="181" t="s">
        <v>619</v>
      </c>
      <c r="G207" s="182" t="s">
        <v>344</v>
      </c>
      <c r="H207" s="183">
        <v>14</v>
      </c>
      <c r="I207" s="184"/>
      <c r="J207" s="185">
        <f t="shared" si="60"/>
        <v>0</v>
      </c>
      <c r="K207" s="181" t="s">
        <v>19</v>
      </c>
      <c r="L207" s="35"/>
      <c r="M207" s="186" t="s">
        <v>19</v>
      </c>
      <c r="N207" s="187" t="s">
        <v>42</v>
      </c>
      <c r="O207" s="57"/>
      <c r="P207" s="188">
        <f t="shared" si="61"/>
        <v>0</v>
      </c>
      <c r="Q207" s="188">
        <v>6.9999999999999994E-5</v>
      </c>
      <c r="R207" s="188">
        <f t="shared" si="62"/>
        <v>9.7999999999999997E-4</v>
      </c>
      <c r="S207" s="188">
        <v>0</v>
      </c>
      <c r="T207" s="189">
        <f t="shared" si="63"/>
        <v>0</v>
      </c>
      <c r="AR207" s="14" t="s">
        <v>198</v>
      </c>
      <c r="AT207" s="14" t="s">
        <v>135</v>
      </c>
      <c r="AU207" s="14" t="s">
        <v>80</v>
      </c>
      <c r="AY207" s="14" t="s">
        <v>133</v>
      </c>
      <c r="BE207" s="190">
        <f t="shared" si="64"/>
        <v>0</v>
      </c>
      <c r="BF207" s="190">
        <f t="shared" si="65"/>
        <v>0</v>
      </c>
      <c r="BG207" s="190">
        <f t="shared" si="66"/>
        <v>0</v>
      </c>
      <c r="BH207" s="190">
        <f t="shared" si="67"/>
        <v>0</v>
      </c>
      <c r="BI207" s="190">
        <f t="shared" si="68"/>
        <v>0</v>
      </c>
      <c r="BJ207" s="14" t="s">
        <v>78</v>
      </c>
      <c r="BK207" s="190">
        <f t="shared" si="69"/>
        <v>0</v>
      </c>
      <c r="BL207" s="14" t="s">
        <v>198</v>
      </c>
      <c r="BM207" s="14" t="s">
        <v>620</v>
      </c>
    </row>
    <row r="208" spans="2:65" s="1" customFormat="1" ht="22.5" customHeight="1">
      <c r="B208" s="31"/>
      <c r="C208" s="179" t="s">
        <v>621</v>
      </c>
      <c r="D208" s="179" t="s">
        <v>135</v>
      </c>
      <c r="E208" s="180" t="s">
        <v>622</v>
      </c>
      <c r="F208" s="181" t="s">
        <v>623</v>
      </c>
      <c r="G208" s="182" t="s">
        <v>575</v>
      </c>
      <c r="H208" s="183">
        <v>259.85000000000002</v>
      </c>
      <c r="I208" s="184"/>
      <c r="J208" s="185">
        <f t="shared" si="60"/>
        <v>0</v>
      </c>
      <c r="K208" s="181" t="s">
        <v>19</v>
      </c>
      <c r="L208" s="35"/>
      <c r="M208" s="186" t="s">
        <v>19</v>
      </c>
      <c r="N208" s="187" t="s">
        <v>42</v>
      </c>
      <c r="O208" s="57"/>
      <c r="P208" s="188">
        <f t="shared" si="61"/>
        <v>0</v>
      </c>
      <c r="Q208" s="188">
        <v>6.9999999999999994E-5</v>
      </c>
      <c r="R208" s="188">
        <f t="shared" si="62"/>
        <v>1.8189500000000001E-2</v>
      </c>
      <c r="S208" s="188">
        <v>0</v>
      </c>
      <c r="T208" s="189">
        <f t="shared" si="63"/>
        <v>0</v>
      </c>
      <c r="AR208" s="14" t="s">
        <v>198</v>
      </c>
      <c r="AT208" s="14" t="s">
        <v>135</v>
      </c>
      <c r="AU208" s="14" t="s">
        <v>80</v>
      </c>
      <c r="AY208" s="14" t="s">
        <v>133</v>
      </c>
      <c r="BE208" s="190">
        <f t="shared" si="64"/>
        <v>0</v>
      </c>
      <c r="BF208" s="190">
        <f t="shared" si="65"/>
        <v>0</v>
      </c>
      <c r="BG208" s="190">
        <f t="shared" si="66"/>
        <v>0</v>
      </c>
      <c r="BH208" s="190">
        <f t="shared" si="67"/>
        <v>0</v>
      </c>
      <c r="BI208" s="190">
        <f t="shared" si="68"/>
        <v>0</v>
      </c>
      <c r="BJ208" s="14" t="s">
        <v>78</v>
      </c>
      <c r="BK208" s="190">
        <f t="shared" si="69"/>
        <v>0</v>
      </c>
      <c r="BL208" s="14" t="s">
        <v>198</v>
      </c>
      <c r="BM208" s="14" t="s">
        <v>624</v>
      </c>
    </row>
    <row r="209" spans="2:65" s="1" customFormat="1" ht="33.75" customHeight="1">
      <c r="B209" s="31"/>
      <c r="C209" s="179" t="s">
        <v>625</v>
      </c>
      <c r="D209" s="179" t="s">
        <v>135</v>
      </c>
      <c r="E209" s="180" t="s">
        <v>626</v>
      </c>
      <c r="F209" s="181" t="s">
        <v>627</v>
      </c>
      <c r="G209" s="182" t="s">
        <v>344</v>
      </c>
      <c r="H209" s="183">
        <v>2</v>
      </c>
      <c r="I209" s="184"/>
      <c r="J209" s="185">
        <f t="shared" si="60"/>
        <v>0</v>
      </c>
      <c r="K209" s="181" t="s">
        <v>19</v>
      </c>
      <c r="L209" s="35"/>
      <c r="M209" s="186" t="s">
        <v>19</v>
      </c>
      <c r="N209" s="187" t="s">
        <v>42</v>
      </c>
      <c r="O209" s="57"/>
      <c r="P209" s="188">
        <f t="shared" si="61"/>
        <v>0</v>
      </c>
      <c r="Q209" s="188">
        <v>6.9999999999999994E-5</v>
      </c>
      <c r="R209" s="188">
        <f t="shared" si="62"/>
        <v>1.3999999999999999E-4</v>
      </c>
      <c r="S209" s="188">
        <v>0</v>
      </c>
      <c r="T209" s="189">
        <f t="shared" si="63"/>
        <v>0</v>
      </c>
      <c r="AR209" s="14" t="s">
        <v>198</v>
      </c>
      <c r="AT209" s="14" t="s">
        <v>135</v>
      </c>
      <c r="AU209" s="14" t="s">
        <v>80</v>
      </c>
      <c r="AY209" s="14" t="s">
        <v>133</v>
      </c>
      <c r="BE209" s="190">
        <f t="shared" si="64"/>
        <v>0</v>
      </c>
      <c r="BF209" s="190">
        <f t="shared" si="65"/>
        <v>0</v>
      </c>
      <c r="BG209" s="190">
        <f t="shared" si="66"/>
        <v>0</v>
      </c>
      <c r="BH209" s="190">
        <f t="shared" si="67"/>
        <v>0</v>
      </c>
      <c r="BI209" s="190">
        <f t="shared" si="68"/>
        <v>0</v>
      </c>
      <c r="BJ209" s="14" t="s">
        <v>78</v>
      </c>
      <c r="BK209" s="190">
        <f t="shared" si="69"/>
        <v>0</v>
      </c>
      <c r="BL209" s="14" t="s">
        <v>198</v>
      </c>
      <c r="BM209" s="14" t="s">
        <v>628</v>
      </c>
    </row>
    <row r="210" spans="2:65" s="1" customFormat="1" ht="33.75" customHeight="1">
      <c r="B210" s="31"/>
      <c r="C210" s="179" t="s">
        <v>629</v>
      </c>
      <c r="D210" s="179" t="s">
        <v>135</v>
      </c>
      <c r="E210" s="180" t="s">
        <v>630</v>
      </c>
      <c r="F210" s="181" t="s">
        <v>631</v>
      </c>
      <c r="G210" s="182" t="s">
        <v>344</v>
      </c>
      <c r="H210" s="183">
        <v>1</v>
      </c>
      <c r="I210" s="184"/>
      <c r="J210" s="185">
        <f t="shared" si="60"/>
        <v>0</v>
      </c>
      <c r="K210" s="181" t="s">
        <v>19</v>
      </c>
      <c r="L210" s="35"/>
      <c r="M210" s="186" t="s">
        <v>19</v>
      </c>
      <c r="N210" s="187" t="s">
        <v>42</v>
      </c>
      <c r="O210" s="57"/>
      <c r="P210" s="188">
        <f t="shared" si="61"/>
        <v>0</v>
      </c>
      <c r="Q210" s="188">
        <v>6.9999999999999994E-5</v>
      </c>
      <c r="R210" s="188">
        <f t="shared" si="62"/>
        <v>6.9999999999999994E-5</v>
      </c>
      <c r="S210" s="188">
        <v>0</v>
      </c>
      <c r="T210" s="189">
        <f t="shared" si="63"/>
        <v>0</v>
      </c>
      <c r="AR210" s="14" t="s">
        <v>198</v>
      </c>
      <c r="AT210" s="14" t="s">
        <v>135</v>
      </c>
      <c r="AU210" s="14" t="s">
        <v>80</v>
      </c>
      <c r="AY210" s="14" t="s">
        <v>133</v>
      </c>
      <c r="BE210" s="190">
        <f t="shared" si="64"/>
        <v>0</v>
      </c>
      <c r="BF210" s="190">
        <f t="shared" si="65"/>
        <v>0</v>
      </c>
      <c r="BG210" s="190">
        <f t="shared" si="66"/>
        <v>0</v>
      </c>
      <c r="BH210" s="190">
        <f t="shared" si="67"/>
        <v>0</v>
      </c>
      <c r="BI210" s="190">
        <f t="shared" si="68"/>
        <v>0</v>
      </c>
      <c r="BJ210" s="14" t="s">
        <v>78</v>
      </c>
      <c r="BK210" s="190">
        <f t="shared" si="69"/>
        <v>0</v>
      </c>
      <c r="BL210" s="14" t="s">
        <v>198</v>
      </c>
      <c r="BM210" s="14" t="s">
        <v>632</v>
      </c>
    </row>
    <row r="211" spans="2:65" s="1" customFormat="1" ht="22.5" customHeight="1">
      <c r="B211" s="31"/>
      <c r="C211" s="179" t="s">
        <v>633</v>
      </c>
      <c r="D211" s="179" t="s">
        <v>135</v>
      </c>
      <c r="E211" s="180" t="s">
        <v>634</v>
      </c>
      <c r="F211" s="181" t="s">
        <v>635</v>
      </c>
      <c r="G211" s="182" t="s">
        <v>344</v>
      </c>
      <c r="H211" s="183">
        <v>2</v>
      </c>
      <c r="I211" s="184"/>
      <c r="J211" s="185">
        <f t="shared" si="60"/>
        <v>0</v>
      </c>
      <c r="K211" s="181" t="s">
        <v>19</v>
      </c>
      <c r="L211" s="35"/>
      <c r="M211" s="186" t="s">
        <v>19</v>
      </c>
      <c r="N211" s="187" t="s">
        <v>42</v>
      </c>
      <c r="O211" s="57"/>
      <c r="P211" s="188">
        <f t="shared" si="61"/>
        <v>0</v>
      </c>
      <c r="Q211" s="188">
        <v>6.9999999999999994E-5</v>
      </c>
      <c r="R211" s="188">
        <f t="shared" si="62"/>
        <v>1.3999999999999999E-4</v>
      </c>
      <c r="S211" s="188">
        <v>0</v>
      </c>
      <c r="T211" s="189">
        <f t="shared" si="63"/>
        <v>0</v>
      </c>
      <c r="AR211" s="14" t="s">
        <v>198</v>
      </c>
      <c r="AT211" s="14" t="s">
        <v>135</v>
      </c>
      <c r="AU211" s="14" t="s">
        <v>80</v>
      </c>
      <c r="AY211" s="14" t="s">
        <v>133</v>
      </c>
      <c r="BE211" s="190">
        <f t="shared" si="64"/>
        <v>0</v>
      </c>
      <c r="BF211" s="190">
        <f t="shared" si="65"/>
        <v>0</v>
      </c>
      <c r="BG211" s="190">
        <f t="shared" si="66"/>
        <v>0</v>
      </c>
      <c r="BH211" s="190">
        <f t="shared" si="67"/>
        <v>0</v>
      </c>
      <c r="BI211" s="190">
        <f t="shared" si="68"/>
        <v>0</v>
      </c>
      <c r="BJ211" s="14" t="s">
        <v>78</v>
      </c>
      <c r="BK211" s="190">
        <f t="shared" si="69"/>
        <v>0</v>
      </c>
      <c r="BL211" s="14" t="s">
        <v>198</v>
      </c>
      <c r="BM211" s="14" t="s">
        <v>636</v>
      </c>
    </row>
    <row r="212" spans="2:65" s="1" customFormat="1" ht="22.5" customHeight="1">
      <c r="B212" s="31"/>
      <c r="C212" s="179" t="s">
        <v>637</v>
      </c>
      <c r="D212" s="179" t="s">
        <v>135</v>
      </c>
      <c r="E212" s="180" t="s">
        <v>638</v>
      </c>
      <c r="F212" s="181" t="s">
        <v>639</v>
      </c>
      <c r="G212" s="182" t="s">
        <v>344</v>
      </c>
      <c r="H212" s="183">
        <v>2</v>
      </c>
      <c r="I212" s="184"/>
      <c r="J212" s="185">
        <f t="shared" si="60"/>
        <v>0</v>
      </c>
      <c r="K212" s="181" t="s">
        <v>19</v>
      </c>
      <c r="L212" s="35"/>
      <c r="M212" s="186" t="s">
        <v>19</v>
      </c>
      <c r="N212" s="187" t="s">
        <v>42</v>
      </c>
      <c r="O212" s="57"/>
      <c r="P212" s="188">
        <f t="shared" si="61"/>
        <v>0</v>
      </c>
      <c r="Q212" s="188">
        <v>6.9999999999999994E-5</v>
      </c>
      <c r="R212" s="188">
        <f t="shared" si="62"/>
        <v>1.3999999999999999E-4</v>
      </c>
      <c r="S212" s="188">
        <v>0</v>
      </c>
      <c r="T212" s="189">
        <f t="shared" si="63"/>
        <v>0</v>
      </c>
      <c r="AR212" s="14" t="s">
        <v>198</v>
      </c>
      <c r="AT212" s="14" t="s">
        <v>135</v>
      </c>
      <c r="AU212" s="14" t="s">
        <v>80</v>
      </c>
      <c r="AY212" s="14" t="s">
        <v>133</v>
      </c>
      <c r="BE212" s="190">
        <f t="shared" si="64"/>
        <v>0</v>
      </c>
      <c r="BF212" s="190">
        <f t="shared" si="65"/>
        <v>0</v>
      </c>
      <c r="BG212" s="190">
        <f t="shared" si="66"/>
        <v>0</v>
      </c>
      <c r="BH212" s="190">
        <f t="shared" si="67"/>
        <v>0</v>
      </c>
      <c r="BI212" s="190">
        <f t="shared" si="68"/>
        <v>0</v>
      </c>
      <c r="BJ212" s="14" t="s">
        <v>78</v>
      </c>
      <c r="BK212" s="190">
        <f t="shared" si="69"/>
        <v>0</v>
      </c>
      <c r="BL212" s="14" t="s">
        <v>198</v>
      </c>
      <c r="BM212" s="14" t="s">
        <v>640</v>
      </c>
    </row>
    <row r="213" spans="2:65" s="1" customFormat="1" ht="22.5" customHeight="1">
      <c r="B213" s="31"/>
      <c r="C213" s="179" t="s">
        <v>641</v>
      </c>
      <c r="D213" s="179" t="s">
        <v>135</v>
      </c>
      <c r="E213" s="180" t="s">
        <v>642</v>
      </c>
      <c r="F213" s="181" t="s">
        <v>643</v>
      </c>
      <c r="G213" s="182" t="s">
        <v>344</v>
      </c>
      <c r="H213" s="183">
        <v>1</v>
      </c>
      <c r="I213" s="184"/>
      <c r="J213" s="185">
        <f t="shared" si="60"/>
        <v>0</v>
      </c>
      <c r="K213" s="181" t="s">
        <v>19</v>
      </c>
      <c r="L213" s="35"/>
      <c r="M213" s="186" t="s">
        <v>19</v>
      </c>
      <c r="N213" s="187" t="s">
        <v>42</v>
      </c>
      <c r="O213" s="57"/>
      <c r="P213" s="188">
        <f t="shared" si="61"/>
        <v>0</v>
      </c>
      <c r="Q213" s="188">
        <v>6.9999999999999994E-5</v>
      </c>
      <c r="R213" s="188">
        <f t="shared" si="62"/>
        <v>6.9999999999999994E-5</v>
      </c>
      <c r="S213" s="188">
        <v>0</v>
      </c>
      <c r="T213" s="189">
        <f t="shared" si="63"/>
        <v>0</v>
      </c>
      <c r="AR213" s="14" t="s">
        <v>198</v>
      </c>
      <c r="AT213" s="14" t="s">
        <v>135</v>
      </c>
      <c r="AU213" s="14" t="s">
        <v>80</v>
      </c>
      <c r="AY213" s="14" t="s">
        <v>133</v>
      </c>
      <c r="BE213" s="190">
        <f t="shared" si="64"/>
        <v>0</v>
      </c>
      <c r="BF213" s="190">
        <f t="shared" si="65"/>
        <v>0</v>
      </c>
      <c r="BG213" s="190">
        <f t="shared" si="66"/>
        <v>0</v>
      </c>
      <c r="BH213" s="190">
        <f t="shared" si="67"/>
        <v>0</v>
      </c>
      <c r="BI213" s="190">
        <f t="shared" si="68"/>
        <v>0</v>
      </c>
      <c r="BJ213" s="14" t="s">
        <v>78</v>
      </c>
      <c r="BK213" s="190">
        <f t="shared" si="69"/>
        <v>0</v>
      </c>
      <c r="BL213" s="14" t="s">
        <v>198</v>
      </c>
      <c r="BM213" s="14" t="s">
        <v>644</v>
      </c>
    </row>
    <row r="214" spans="2:65" s="1" customFormat="1" ht="22.5" customHeight="1">
      <c r="B214" s="31"/>
      <c r="C214" s="179" t="s">
        <v>645</v>
      </c>
      <c r="D214" s="179" t="s">
        <v>135</v>
      </c>
      <c r="E214" s="180" t="s">
        <v>646</v>
      </c>
      <c r="F214" s="181" t="s">
        <v>647</v>
      </c>
      <c r="G214" s="182" t="s">
        <v>344</v>
      </c>
      <c r="H214" s="183">
        <v>1</v>
      </c>
      <c r="I214" s="184"/>
      <c r="J214" s="185">
        <f t="shared" si="60"/>
        <v>0</v>
      </c>
      <c r="K214" s="181" t="s">
        <v>19</v>
      </c>
      <c r="L214" s="35"/>
      <c r="M214" s="186" t="s">
        <v>19</v>
      </c>
      <c r="N214" s="187" t="s">
        <v>42</v>
      </c>
      <c r="O214" s="57"/>
      <c r="P214" s="188">
        <f t="shared" si="61"/>
        <v>0</v>
      </c>
      <c r="Q214" s="188">
        <v>6.9999999999999994E-5</v>
      </c>
      <c r="R214" s="188">
        <f t="shared" si="62"/>
        <v>6.9999999999999994E-5</v>
      </c>
      <c r="S214" s="188">
        <v>0</v>
      </c>
      <c r="T214" s="189">
        <f t="shared" si="63"/>
        <v>0</v>
      </c>
      <c r="AR214" s="14" t="s">
        <v>198</v>
      </c>
      <c r="AT214" s="14" t="s">
        <v>135</v>
      </c>
      <c r="AU214" s="14" t="s">
        <v>80</v>
      </c>
      <c r="AY214" s="14" t="s">
        <v>133</v>
      </c>
      <c r="BE214" s="190">
        <f t="shared" si="64"/>
        <v>0</v>
      </c>
      <c r="BF214" s="190">
        <f t="shared" si="65"/>
        <v>0</v>
      </c>
      <c r="BG214" s="190">
        <f t="shared" si="66"/>
        <v>0</v>
      </c>
      <c r="BH214" s="190">
        <f t="shared" si="67"/>
        <v>0</v>
      </c>
      <c r="BI214" s="190">
        <f t="shared" si="68"/>
        <v>0</v>
      </c>
      <c r="BJ214" s="14" t="s">
        <v>78</v>
      </c>
      <c r="BK214" s="190">
        <f t="shared" si="69"/>
        <v>0</v>
      </c>
      <c r="BL214" s="14" t="s">
        <v>198</v>
      </c>
      <c r="BM214" s="14" t="s">
        <v>648</v>
      </c>
    </row>
    <row r="215" spans="2:65" s="1" customFormat="1" ht="22.5" customHeight="1">
      <c r="B215" s="31"/>
      <c r="C215" s="179" t="s">
        <v>649</v>
      </c>
      <c r="D215" s="179" t="s">
        <v>135</v>
      </c>
      <c r="E215" s="180" t="s">
        <v>650</v>
      </c>
      <c r="F215" s="181" t="s">
        <v>651</v>
      </c>
      <c r="G215" s="182" t="s">
        <v>344</v>
      </c>
      <c r="H215" s="183">
        <v>1</v>
      </c>
      <c r="I215" s="184"/>
      <c r="J215" s="185">
        <f t="shared" si="60"/>
        <v>0</v>
      </c>
      <c r="K215" s="181" t="s">
        <v>19</v>
      </c>
      <c r="L215" s="35"/>
      <c r="M215" s="186" t="s">
        <v>19</v>
      </c>
      <c r="N215" s="187" t="s">
        <v>42</v>
      </c>
      <c r="O215" s="57"/>
      <c r="P215" s="188">
        <f t="shared" si="61"/>
        <v>0</v>
      </c>
      <c r="Q215" s="188">
        <v>6.9999999999999994E-5</v>
      </c>
      <c r="R215" s="188">
        <f t="shared" si="62"/>
        <v>6.9999999999999994E-5</v>
      </c>
      <c r="S215" s="188">
        <v>0</v>
      </c>
      <c r="T215" s="189">
        <f t="shared" si="63"/>
        <v>0</v>
      </c>
      <c r="AR215" s="14" t="s">
        <v>198</v>
      </c>
      <c r="AT215" s="14" t="s">
        <v>135</v>
      </c>
      <c r="AU215" s="14" t="s">
        <v>80</v>
      </c>
      <c r="AY215" s="14" t="s">
        <v>133</v>
      </c>
      <c r="BE215" s="190">
        <f t="shared" si="64"/>
        <v>0</v>
      </c>
      <c r="BF215" s="190">
        <f t="shared" si="65"/>
        <v>0</v>
      </c>
      <c r="BG215" s="190">
        <f t="shared" si="66"/>
        <v>0</v>
      </c>
      <c r="BH215" s="190">
        <f t="shared" si="67"/>
        <v>0</v>
      </c>
      <c r="BI215" s="190">
        <f t="shared" si="68"/>
        <v>0</v>
      </c>
      <c r="BJ215" s="14" t="s">
        <v>78</v>
      </c>
      <c r="BK215" s="190">
        <f t="shared" si="69"/>
        <v>0</v>
      </c>
      <c r="BL215" s="14" t="s">
        <v>198</v>
      </c>
      <c r="BM215" s="14" t="s">
        <v>652</v>
      </c>
    </row>
    <row r="216" spans="2:65" s="1" customFormat="1" ht="16.5" customHeight="1">
      <c r="B216" s="31"/>
      <c r="C216" s="179" t="s">
        <v>653</v>
      </c>
      <c r="D216" s="179" t="s">
        <v>135</v>
      </c>
      <c r="E216" s="180" t="s">
        <v>654</v>
      </c>
      <c r="F216" s="181" t="s">
        <v>655</v>
      </c>
      <c r="G216" s="182" t="s">
        <v>575</v>
      </c>
      <c r="H216" s="183">
        <v>1550</v>
      </c>
      <c r="I216" s="184"/>
      <c r="J216" s="185">
        <f t="shared" si="60"/>
        <v>0</v>
      </c>
      <c r="K216" s="181" t="s">
        <v>19</v>
      </c>
      <c r="L216" s="35"/>
      <c r="M216" s="186" t="s">
        <v>19</v>
      </c>
      <c r="N216" s="187" t="s">
        <v>42</v>
      </c>
      <c r="O216" s="57"/>
      <c r="P216" s="188">
        <f t="shared" si="61"/>
        <v>0</v>
      </c>
      <c r="Q216" s="188">
        <v>6.9999999999999994E-5</v>
      </c>
      <c r="R216" s="188">
        <f t="shared" si="62"/>
        <v>0.10849999999999999</v>
      </c>
      <c r="S216" s="188">
        <v>0</v>
      </c>
      <c r="T216" s="189">
        <f t="shared" si="63"/>
        <v>0</v>
      </c>
      <c r="AR216" s="14" t="s">
        <v>198</v>
      </c>
      <c r="AT216" s="14" t="s">
        <v>135</v>
      </c>
      <c r="AU216" s="14" t="s">
        <v>80</v>
      </c>
      <c r="AY216" s="14" t="s">
        <v>133</v>
      </c>
      <c r="BE216" s="190">
        <f t="shared" si="64"/>
        <v>0</v>
      </c>
      <c r="BF216" s="190">
        <f t="shared" si="65"/>
        <v>0</v>
      </c>
      <c r="BG216" s="190">
        <f t="shared" si="66"/>
        <v>0</v>
      </c>
      <c r="BH216" s="190">
        <f t="shared" si="67"/>
        <v>0</v>
      </c>
      <c r="BI216" s="190">
        <f t="shared" si="68"/>
        <v>0</v>
      </c>
      <c r="BJ216" s="14" t="s">
        <v>78</v>
      </c>
      <c r="BK216" s="190">
        <f t="shared" si="69"/>
        <v>0</v>
      </c>
      <c r="BL216" s="14" t="s">
        <v>198</v>
      </c>
      <c r="BM216" s="14" t="s">
        <v>656</v>
      </c>
    </row>
    <row r="217" spans="2:65" s="11" customFormat="1" ht="22.9" customHeight="1">
      <c r="B217" s="163"/>
      <c r="C217" s="164"/>
      <c r="D217" s="165" t="s">
        <v>70</v>
      </c>
      <c r="E217" s="177" t="s">
        <v>657</v>
      </c>
      <c r="F217" s="177" t="s">
        <v>658</v>
      </c>
      <c r="G217" s="164"/>
      <c r="H217" s="164"/>
      <c r="I217" s="167"/>
      <c r="J217" s="178">
        <f>BK217</f>
        <v>0</v>
      </c>
      <c r="K217" s="164"/>
      <c r="L217" s="169"/>
      <c r="M217" s="170"/>
      <c r="N217" s="171"/>
      <c r="O217" s="171"/>
      <c r="P217" s="172">
        <f>SUM(P218:P221)</f>
        <v>0</v>
      </c>
      <c r="Q217" s="171"/>
      <c r="R217" s="172">
        <f>SUM(R218:R221)</f>
        <v>1.8800000000000002E-4</v>
      </c>
      <c r="S217" s="171"/>
      <c r="T217" s="173">
        <f>SUM(T218:T221)</f>
        <v>0</v>
      </c>
      <c r="AR217" s="174" t="s">
        <v>80</v>
      </c>
      <c r="AT217" s="175" t="s">
        <v>70</v>
      </c>
      <c r="AU217" s="175" t="s">
        <v>78</v>
      </c>
      <c r="AY217" s="174" t="s">
        <v>133</v>
      </c>
      <c r="BK217" s="176">
        <f>SUM(BK218:BK221)</f>
        <v>0</v>
      </c>
    </row>
    <row r="218" spans="2:65" s="1" customFormat="1" ht="16.5" customHeight="1">
      <c r="B218" s="31"/>
      <c r="C218" s="179" t="s">
        <v>659</v>
      </c>
      <c r="D218" s="179" t="s">
        <v>135</v>
      </c>
      <c r="E218" s="180" t="s">
        <v>660</v>
      </c>
      <c r="F218" s="181" t="s">
        <v>661</v>
      </c>
      <c r="G218" s="182" t="s">
        <v>181</v>
      </c>
      <c r="H218" s="183">
        <v>4.8</v>
      </c>
      <c r="I218" s="184"/>
      <c r="J218" s="185">
        <f>ROUND(I218*H218,2)</f>
        <v>0</v>
      </c>
      <c r="K218" s="181" t="s">
        <v>19</v>
      </c>
      <c r="L218" s="35"/>
      <c r="M218" s="186" t="s">
        <v>19</v>
      </c>
      <c r="N218" s="187" t="s">
        <v>42</v>
      </c>
      <c r="O218" s="57"/>
      <c r="P218" s="188">
        <f>O218*H218</f>
        <v>0</v>
      </c>
      <c r="Q218" s="188">
        <v>1.0000000000000001E-5</v>
      </c>
      <c r="R218" s="188">
        <f>Q218*H218</f>
        <v>4.8000000000000001E-5</v>
      </c>
      <c r="S218" s="188">
        <v>0</v>
      </c>
      <c r="T218" s="189">
        <f>S218*H218</f>
        <v>0</v>
      </c>
      <c r="AR218" s="14" t="s">
        <v>198</v>
      </c>
      <c r="AT218" s="14" t="s">
        <v>135</v>
      </c>
      <c r="AU218" s="14" t="s">
        <v>80</v>
      </c>
      <c r="AY218" s="14" t="s">
        <v>133</v>
      </c>
      <c r="BE218" s="190">
        <f>IF(N218="základní",J218,0)</f>
        <v>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4" t="s">
        <v>78</v>
      </c>
      <c r="BK218" s="190">
        <f>ROUND(I218*H218,2)</f>
        <v>0</v>
      </c>
      <c r="BL218" s="14" t="s">
        <v>198</v>
      </c>
      <c r="BM218" s="14" t="s">
        <v>662</v>
      </c>
    </row>
    <row r="219" spans="2:65" s="1" customFormat="1" ht="16.5" customHeight="1">
      <c r="B219" s="31"/>
      <c r="C219" s="179" t="s">
        <v>663</v>
      </c>
      <c r="D219" s="179" t="s">
        <v>135</v>
      </c>
      <c r="E219" s="180" t="s">
        <v>664</v>
      </c>
      <c r="F219" s="181" t="s">
        <v>665</v>
      </c>
      <c r="G219" s="182" t="s">
        <v>181</v>
      </c>
      <c r="H219" s="183">
        <v>4.8</v>
      </c>
      <c r="I219" s="184"/>
      <c r="J219" s="185">
        <f>ROUND(I219*H219,2)</f>
        <v>0</v>
      </c>
      <c r="K219" s="181" t="s">
        <v>19</v>
      </c>
      <c r="L219" s="35"/>
      <c r="M219" s="186" t="s">
        <v>19</v>
      </c>
      <c r="N219" s="187" t="s">
        <v>42</v>
      </c>
      <c r="O219" s="57"/>
      <c r="P219" s="188">
        <f>O219*H219</f>
        <v>0</v>
      </c>
      <c r="Q219" s="188">
        <v>1.0000000000000001E-5</v>
      </c>
      <c r="R219" s="188">
        <f>Q219*H219</f>
        <v>4.8000000000000001E-5</v>
      </c>
      <c r="S219" s="188">
        <v>0</v>
      </c>
      <c r="T219" s="189">
        <f>S219*H219</f>
        <v>0</v>
      </c>
      <c r="AR219" s="14" t="s">
        <v>198</v>
      </c>
      <c r="AT219" s="14" t="s">
        <v>135</v>
      </c>
      <c r="AU219" s="14" t="s">
        <v>80</v>
      </c>
      <c r="AY219" s="14" t="s">
        <v>133</v>
      </c>
      <c r="BE219" s="190">
        <f>IF(N219="základní",J219,0)</f>
        <v>0</v>
      </c>
      <c r="BF219" s="190">
        <f>IF(N219="snížená",J219,0)</f>
        <v>0</v>
      </c>
      <c r="BG219" s="190">
        <f>IF(N219="zákl. přenesená",J219,0)</f>
        <v>0</v>
      </c>
      <c r="BH219" s="190">
        <f>IF(N219="sníž. přenesená",J219,0)</f>
        <v>0</v>
      </c>
      <c r="BI219" s="190">
        <f>IF(N219="nulová",J219,0)</f>
        <v>0</v>
      </c>
      <c r="BJ219" s="14" t="s">
        <v>78</v>
      </c>
      <c r="BK219" s="190">
        <f>ROUND(I219*H219,2)</f>
        <v>0</v>
      </c>
      <c r="BL219" s="14" t="s">
        <v>198</v>
      </c>
      <c r="BM219" s="14" t="s">
        <v>666</v>
      </c>
    </row>
    <row r="220" spans="2:65" s="1" customFormat="1" ht="16.5" customHeight="1">
      <c r="B220" s="31"/>
      <c r="C220" s="179" t="s">
        <v>667</v>
      </c>
      <c r="D220" s="179" t="s">
        <v>135</v>
      </c>
      <c r="E220" s="180" t="s">
        <v>668</v>
      </c>
      <c r="F220" s="181" t="s">
        <v>669</v>
      </c>
      <c r="G220" s="182" t="s">
        <v>181</v>
      </c>
      <c r="H220" s="183">
        <v>5.6</v>
      </c>
      <c r="I220" s="184"/>
      <c r="J220" s="185">
        <f>ROUND(I220*H220,2)</f>
        <v>0</v>
      </c>
      <c r="K220" s="181" t="s">
        <v>19</v>
      </c>
      <c r="L220" s="35"/>
      <c r="M220" s="186" t="s">
        <v>19</v>
      </c>
      <c r="N220" s="187" t="s">
        <v>42</v>
      </c>
      <c r="O220" s="57"/>
      <c r="P220" s="188">
        <f>O220*H220</f>
        <v>0</v>
      </c>
      <c r="Q220" s="188">
        <v>1.0000000000000001E-5</v>
      </c>
      <c r="R220" s="188">
        <f>Q220*H220</f>
        <v>5.5999999999999999E-5</v>
      </c>
      <c r="S220" s="188">
        <v>0</v>
      </c>
      <c r="T220" s="189">
        <f>S220*H220</f>
        <v>0</v>
      </c>
      <c r="AR220" s="14" t="s">
        <v>198</v>
      </c>
      <c r="AT220" s="14" t="s">
        <v>135</v>
      </c>
      <c r="AU220" s="14" t="s">
        <v>80</v>
      </c>
      <c r="AY220" s="14" t="s">
        <v>133</v>
      </c>
      <c r="BE220" s="190">
        <f>IF(N220="základní",J220,0)</f>
        <v>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14" t="s">
        <v>78</v>
      </c>
      <c r="BK220" s="190">
        <f>ROUND(I220*H220,2)</f>
        <v>0</v>
      </c>
      <c r="BL220" s="14" t="s">
        <v>198</v>
      </c>
      <c r="BM220" s="14" t="s">
        <v>670</v>
      </c>
    </row>
    <row r="221" spans="2:65" s="1" customFormat="1" ht="16.5" customHeight="1">
      <c r="B221" s="31"/>
      <c r="C221" s="179" t="s">
        <v>671</v>
      </c>
      <c r="D221" s="179" t="s">
        <v>135</v>
      </c>
      <c r="E221" s="180" t="s">
        <v>672</v>
      </c>
      <c r="F221" s="181" t="s">
        <v>673</v>
      </c>
      <c r="G221" s="182" t="s">
        <v>181</v>
      </c>
      <c r="H221" s="183">
        <v>3.6</v>
      </c>
      <c r="I221" s="184"/>
      <c r="J221" s="185">
        <f>ROUND(I221*H221,2)</f>
        <v>0</v>
      </c>
      <c r="K221" s="181" t="s">
        <v>19</v>
      </c>
      <c r="L221" s="35"/>
      <c r="M221" s="186" t="s">
        <v>19</v>
      </c>
      <c r="N221" s="187" t="s">
        <v>42</v>
      </c>
      <c r="O221" s="57"/>
      <c r="P221" s="188">
        <f>O221*H221</f>
        <v>0</v>
      </c>
      <c r="Q221" s="188">
        <v>1.0000000000000001E-5</v>
      </c>
      <c r="R221" s="188">
        <f>Q221*H221</f>
        <v>3.6000000000000001E-5</v>
      </c>
      <c r="S221" s="188">
        <v>0</v>
      </c>
      <c r="T221" s="189">
        <f>S221*H221</f>
        <v>0</v>
      </c>
      <c r="AR221" s="14" t="s">
        <v>198</v>
      </c>
      <c r="AT221" s="14" t="s">
        <v>135</v>
      </c>
      <c r="AU221" s="14" t="s">
        <v>80</v>
      </c>
      <c r="AY221" s="14" t="s">
        <v>133</v>
      </c>
      <c r="BE221" s="190">
        <f>IF(N221="základní",J221,0)</f>
        <v>0</v>
      </c>
      <c r="BF221" s="190">
        <f>IF(N221="snížená",J221,0)</f>
        <v>0</v>
      </c>
      <c r="BG221" s="190">
        <f>IF(N221="zákl. přenesená",J221,0)</f>
        <v>0</v>
      </c>
      <c r="BH221" s="190">
        <f>IF(N221="sníž. přenesená",J221,0)</f>
        <v>0</v>
      </c>
      <c r="BI221" s="190">
        <f>IF(N221="nulová",J221,0)</f>
        <v>0</v>
      </c>
      <c r="BJ221" s="14" t="s">
        <v>78</v>
      </c>
      <c r="BK221" s="190">
        <f>ROUND(I221*H221,2)</f>
        <v>0</v>
      </c>
      <c r="BL221" s="14" t="s">
        <v>198</v>
      </c>
      <c r="BM221" s="14" t="s">
        <v>674</v>
      </c>
    </row>
    <row r="222" spans="2:65" s="11" customFormat="1" ht="22.9" customHeight="1">
      <c r="B222" s="163"/>
      <c r="C222" s="164"/>
      <c r="D222" s="165" t="s">
        <v>70</v>
      </c>
      <c r="E222" s="177" t="s">
        <v>675</v>
      </c>
      <c r="F222" s="177" t="s">
        <v>676</v>
      </c>
      <c r="G222" s="164"/>
      <c r="H222" s="164"/>
      <c r="I222" s="167"/>
      <c r="J222" s="178">
        <f>BK222</f>
        <v>0</v>
      </c>
      <c r="K222" s="164"/>
      <c r="L222" s="169"/>
      <c r="M222" s="170"/>
      <c r="N222" s="171"/>
      <c r="O222" s="171"/>
      <c r="P222" s="172">
        <f>SUM(P223:P224)</f>
        <v>0</v>
      </c>
      <c r="Q222" s="171"/>
      <c r="R222" s="172">
        <f>SUM(R223:R224)</f>
        <v>0.11575667999999997</v>
      </c>
      <c r="S222" s="171"/>
      <c r="T222" s="173">
        <f>SUM(T223:T224)</f>
        <v>0</v>
      </c>
      <c r="AR222" s="174" t="s">
        <v>80</v>
      </c>
      <c r="AT222" s="175" t="s">
        <v>70</v>
      </c>
      <c r="AU222" s="175" t="s">
        <v>78</v>
      </c>
      <c r="AY222" s="174" t="s">
        <v>133</v>
      </c>
      <c r="BK222" s="176">
        <f>SUM(BK223:BK224)</f>
        <v>0</v>
      </c>
    </row>
    <row r="223" spans="2:65" s="1" customFormat="1" ht="22.5" customHeight="1">
      <c r="B223" s="31"/>
      <c r="C223" s="179" t="s">
        <v>677</v>
      </c>
      <c r="D223" s="179" t="s">
        <v>135</v>
      </c>
      <c r="E223" s="180" t="s">
        <v>678</v>
      </c>
      <c r="F223" s="181" t="s">
        <v>679</v>
      </c>
      <c r="G223" s="182" t="s">
        <v>217</v>
      </c>
      <c r="H223" s="183">
        <v>338.31599999999997</v>
      </c>
      <c r="I223" s="184"/>
      <c r="J223" s="185">
        <f>ROUND(I223*H223,2)</f>
        <v>0</v>
      </c>
      <c r="K223" s="181" t="s">
        <v>19</v>
      </c>
      <c r="L223" s="35"/>
      <c r="M223" s="186" t="s">
        <v>19</v>
      </c>
      <c r="N223" s="187" t="s">
        <v>42</v>
      </c>
      <c r="O223" s="57"/>
      <c r="P223" s="188">
        <f>O223*H223</f>
        <v>0</v>
      </c>
      <c r="Q223" s="188">
        <v>2.5999999999999998E-4</v>
      </c>
      <c r="R223" s="188">
        <f>Q223*H223</f>
        <v>8.7962159999999984E-2</v>
      </c>
      <c r="S223" s="188">
        <v>0</v>
      </c>
      <c r="T223" s="189">
        <f>S223*H223</f>
        <v>0</v>
      </c>
      <c r="AR223" s="14" t="s">
        <v>198</v>
      </c>
      <c r="AT223" s="14" t="s">
        <v>135</v>
      </c>
      <c r="AU223" s="14" t="s">
        <v>80</v>
      </c>
      <c r="AY223" s="14" t="s">
        <v>133</v>
      </c>
      <c r="BE223" s="190">
        <f>IF(N223="základní",J223,0)</f>
        <v>0</v>
      </c>
      <c r="BF223" s="190">
        <f>IF(N223="snížená",J223,0)</f>
        <v>0</v>
      </c>
      <c r="BG223" s="190">
        <f>IF(N223="zákl. přenesená",J223,0)</f>
        <v>0</v>
      </c>
      <c r="BH223" s="190">
        <f>IF(N223="sníž. přenesená",J223,0)</f>
        <v>0</v>
      </c>
      <c r="BI223" s="190">
        <f>IF(N223="nulová",J223,0)</f>
        <v>0</v>
      </c>
      <c r="BJ223" s="14" t="s">
        <v>78</v>
      </c>
      <c r="BK223" s="190">
        <f>ROUND(I223*H223,2)</f>
        <v>0</v>
      </c>
      <c r="BL223" s="14" t="s">
        <v>198</v>
      </c>
      <c r="BM223" s="14" t="s">
        <v>680</v>
      </c>
    </row>
    <row r="224" spans="2:65" s="1" customFormat="1" ht="22.5" customHeight="1">
      <c r="B224" s="31"/>
      <c r="C224" s="179" t="s">
        <v>681</v>
      </c>
      <c r="D224" s="179" t="s">
        <v>135</v>
      </c>
      <c r="E224" s="180" t="s">
        <v>682</v>
      </c>
      <c r="F224" s="181" t="s">
        <v>683</v>
      </c>
      <c r="G224" s="182" t="s">
        <v>217</v>
      </c>
      <c r="H224" s="183">
        <v>106.902</v>
      </c>
      <c r="I224" s="184"/>
      <c r="J224" s="185">
        <f>ROUND(I224*H224,2)</f>
        <v>0</v>
      </c>
      <c r="K224" s="181" t="s">
        <v>19</v>
      </c>
      <c r="L224" s="35"/>
      <c r="M224" s="186" t="s">
        <v>19</v>
      </c>
      <c r="N224" s="187" t="s">
        <v>42</v>
      </c>
      <c r="O224" s="57"/>
      <c r="P224" s="188">
        <f>O224*H224</f>
        <v>0</v>
      </c>
      <c r="Q224" s="188">
        <v>2.5999999999999998E-4</v>
      </c>
      <c r="R224" s="188">
        <f>Q224*H224</f>
        <v>2.7794519999999996E-2</v>
      </c>
      <c r="S224" s="188">
        <v>0</v>
      </c>
      <c r="T224" s="189">
        <f>S224*H224</f>
        <v>0</v>
      </c>
      <c r="AR224" s="14" t="s">
        <v>198</v>
      </c>
      <c r="AT224" s="14" t="s">
        <v>135</v>
      </c>
      <c r="AU224" s="14" t="s">
        <v>80</v>
      </c>
      <c r="AY224" s="14" t="s">
        <v>133</v>
      </c>
      <c r="BE224" s="190">
        <f>IF(N224="základní",J224,0)</f>
        <v>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14" t="s">
        <v>78</v>
      </c>
      <c r="BK224" s="190">
        <f>ROUND(I224*H224,2)</f>
        <v>0</v>
      </c>
      <c r="BL224" s="14" t="s">
        <v>198</v>
      </c>
      <c r="BM224" s="14" t="s">
        <v>684</v>
      </c>
    </row>
    <row r="225" spans="2:65" s="11" customFormat="1" ht="22.9" customHeight="1">
      <c r="B225" s="163"/>
      <c r="C225" s="164"/>
      <c r="D225" s="165" t="s">
        <v>70</v>
      </c>
      <c r="E225" s="177" t="s">
        <v>685</v>
      </c>
      <c r="F225" s="177" t="s">
        <v>686</v>
      </c>
      <c r="G225" s="164"/>
      <c r="H225" s="164"/>
      <c r="I225" s="167"/>
      <c r="J225" s="178">
        <f>BK225</f>
        <v>0</v>
      </c>
      <c r="K225" s="164"/>
      <c r="L225" s="169"/>
      <c r="M225" s="170"/>
      <c r="N225" s="171"/>
      <c r="O225" s="171"/>
      <c r="P225" s="172">
        <f>SUM(P226:P230)</f>
        <v>0</v>
      </c>
      <c r="Q225" s="171"/>
      <c r="R225" s="172">
        <f>SUM(R226:R230)</f>
        <v>0</v>
      </c>
      <c r="S225" s="171"/>
      <c r="T225" s="173">
        <f>SUM(T226:T230)</f>
        <v>0</v>
      </c>
      <c r="AR225" s="174" t="s">
        <v>80</v>
      </c>
      <c r="AT225" s="175" t="s">
        <v>70</v>
      </c>
      <c r="AU225" s="175" t="s">
        <v>78</v>
      </c>
      <c r="AY225" s="174" t="s">
        <v>133</v>
      </c>
      <c r="BK225" s="176">
        <f>SUM(BK226:BK230)</f>
        <v>0</v>
      </c>
    </row>
    <row r="226" spans="2:65" s="1" customFormat="1" ht="16.5" customHeight="1">
      <c r="B226" s="31"/>
      <c r="C226" s="179" t="s">
        <v>687</v>
      </c>
      <c r="D226" s="179" t="s">
        <v>135</v>
      </c>
      <c r="E226" s="180" t="s">
        <v>688</v>
      </c>
      <c r="F226" s="181" t="s">
        <v>689</v>
      </c>
      <c r="G226" s="182" t="s">
        <v>690</v>
      </c>
      <c r="H226" s="183">
        <v>1</v>
      </c>
      <c r="I226" s="184"/>
      <c r="J226" s="185">
        <f>ROUND(I226*H226,2)</f>
        <v>0</v>
      </c>
      <c r="K226" s="181" t="s">
        <v>19</v>
      </c>
      <c r="L226" s="35"/>
      <c r="M226" s="186" t="s">
        <v>19</v>
      </c>
      <c r="N226" s="187" t="s">
        <v>42</v>
      </c>
      <c r="O226" s="57"/>
      <c r="P226" s="188">
        <f>O226*H226</f>
        <v>0</v>
      </c>
      <c r="Q226" s="188">
        <v>0</v>
      </c>
      <c r="R226" s="188">
        <f>Q226*H226</f>
        <v>0</v>
      </c>
      <c r="S226" s="188">
        <v>0</v>
      </c>
      <c r="T226" s="189">
        <f>S226*H226</f>
        <v>0</v>
      </c>
      <c r="AR226" s="14" t="s">
        <v>198</v>
      </c>
      <c r="AT226" s="14" t="s">
        <v>135</v>
      </c>
      <c r="AU226" s="14" t="s">
        <v>80</v>
      </c>
      <c r="AY226" s="14" t="s">
        <v>133</v>
      </c>
      <c r="BE226" s="190">
        <f>IF(N226="základní",J226,0)</f>
        <v>0</v>
      </c>
      <c r="BF226" s="190">
        <f>IF(N226="snížená",J226,0)</f>
        <v>0</v>
      </c>
      <c r="BG226" s="190">
        <f>IF(N226="zákl. přenesená",J226,0)</f>
        <v>0</v>
      </c>
      <c r="BH226" s="190">
        <f>IF(N226="sníž. přenesená",J226,0)</f>
        <v>0</v>
      </c>
      <c r="BI226" s="190">
        <f>IF(N226="nulová",J226,0)</f>
        <v>0</v>
      </c>
      <c r="BJ226" s="14" t="s">
        <v>78</v>
      </c>
      <c r="BK226" s="190">
        <f>ROUND(I226*H226,2)</f>
        <v>0</v>
      </c>
      <c r="BL226" s="14" t="s">
        <v>198</v>
      </c>
      <c r="BM226" s="14" t="s">
        <v>691</v>
      </c>
    </row>
    <row r="227" spans="2:65" s="1" customFormat="1" ht="16.5" customHeight="1">
      <c r="B227" s="31"/>
      <c r="C227" s="179" t="s">
        <v>692</v>
      </c>
      <c r="D227" s="179" t="s">
        <v>135</v>
      </c>
      <c r="E227" s="180" t="s">
        <v>693</v>
      </c>
      <c r="F227" s="181" t="s">
        <v>694</v>
      </c>
      <c r="G227" s="182" t="s">
        <v>690</v>
      </c>
      <c r="H227" s="183">
        <v>1</v>
      </c>
      <c r="I227" s="184"/>
      <c r="J227" s="185">
        <f>ROUND(I227*H227,2)</f>
        <v>0</v>
      </c>
      <c r="K227" s="181" t="s">
        <v>19</v>
      </c>
      <c r="L227" s="35"/>
      <c r="M227" s="186" t="s">
        <v>19</v>
      </c>
      <c r="N227" s="187" t="s">
        <v>42</v>
      </c>
      <c r="O227" s="57"/>
      <c r="P227" s="188">
        <f>O227*H227</f>
        <v>0</v>
      </c>
      <c r="Q227" s="188">
        <v>0</v>
      </c>
      <c r="R227" s="188">
        <f>Q227*H227</f>
        <v>0</v>
      </c>
      <c r="S227" s="188">
        <v>0</v>
      </c>
      <c r="T227" s="189">
        <f>S227*H227</f>
        <v>0</v>
      </c>
      <c r="AR227" s="14" t="s">
        <v>198</v>
      </c>
      <c r="AT227" s="14" t="s">
        <v>135</v>
      </c>
      <c r="AU227" s="14" t="s">
        <v>80</v>
      </c>
      <c r="AY227" s="14" t="s">
        <v>133</v>
      </c>
      <c r="BE227" s="190">
        <f>IF(N227="základní",J227,0)</f>
        <v>0</v>
      </c>
      <c r="BF227" s="190">
        <f>IF(N227="snížená",J227,0)</f>
        <v>0</v>
      </c>
      <c r="BG227" s="190">
        <f>IF(N227="zákl. přenesená",J227,0)</f>
        <v>0</v>
      </c>
      <c r="BH227" s="190">
        <f>IF(N227="sníž. přenesená",J227,0)</f>
        <v>0</v>
      </c>
      <c r="BI227" s="190">
        <f>IF(N227="nulová",J227,0)</f>
        <v>0</v>
      </c>
      <c r="BJ227" s="14" t="s">
        <v>78</v>
      </c>
      <c r="BK227" s="190">
        <f>ROUND(I227*H227,2)</f>
        <v>0</v>
      </c>
      <c r="BL227" s="14" t="s">
        <v>198</v>
      </c>
      <c r="BM227" s="14" t="s">
        <v>695</v>
      </c>
    </row>
    <row r="228" spans="2:65" s="1" customFormat="1" ht="16.5" customHeight="1">
      <c r="B228" s="31"/>
      <c r="C228" s="179" t="s">
        <v>696</v>
      </c>
      <c r="D228" s="179" t="s">
        <v>135</v>
      </c>
      <c r="E228" s="180" t="s">
        <v>697</v>
      </c>
      <c r="F228" s="181" t="s">
        <v>698</v>
      </c>
      <c r="G228" s="182" t="s">
        <v>690</v>
      </c>
      <c r="H228" s="183">
        <v>1</v>
      </c>
      <c r="I228" s="184"/>
      <c r="J228" s="185">
        <f>ROUND(I228*H228,2)</f>
        <v>0</v>
      </c>
      <c r="K228" s="181" t="s">
        <v>19</v>
      </c>
      <c r="L228" s="35"/>
      <c r="M228" s="186" t="s">
        <v>19</v>
      </c>
      <c r="N228" s="187" t="s">
        <v>42</v>
      </c>
      <c r="O228" s="57"/>
      <c r="P228" s="188">
        <f>O228*H228</f>
        <v>0</v>
      </c>
      <c r="Q228" s="188">
        <v>0</v>
      </c>
      <c r="R228" s="188">
        <f>Q228*H228</f>
        <v>0</v>
      </c>
      <c r="S228" s="188">
        <v>0</v>
      </c>
      <c r="T228" s="189">
        <f>S228*H228</f>
        <v>0</v>
      </c>
      <c r="AR228" s="14" t="s">
        <v>198</v>
      </c>
      <c r="AT228" s="14" t="s">
        <v>135</v>
      </c>
      <c r="AU228" s="14" t="s">
        <v>80</v>
      </c>
      <c r="AY228" s="14" t="s">
        <v>133</v>
      </c>
      <c r="BE228" s="190">
        <f>IF(N228="základní",J228,0)</f>
        <v>0</v>
      </c>
      <c r="BF228" s="190">
        <f>IF(N228="snížená",J228,0)</f>
        <v>0</v>
      </c>
      <c r="BG228" s="190">
        <f>IF(N228="zákl. přenesená",J228,0)</f>
        <v>0</v>
      </c>
      <c r="BH228" s="190">
        <f>IF(N228="sníž. přenesená",J228,0)</f>
        <v>0</v>
      </c>
      <c r="BI228" s="190">
        <f>IF(N228="nulová",J228,0)</f>
        <v>0</v>
      </c>
      <c r="BJ228" s="14" t="s">
        <v>78</v>
      </c>
      <c r="BK228" s="190">
        <f>ROUND(I228*H228,2)</f>
        <v>0</v>
      </c>
      <c r="BL228" s="14" t="s">
        <v>198</v>
      </c>
      <c r="BM228" s="14" t="s">
        <v>699</v>
      </c>
    </row>
    <row r="229" spans="2:65" s="1" customFormat="1" ht="16.5" customHeight="1">
      <c r="B229" s="31"/>
      <c r="C229" s="179" t="s">
        <v>700</v>
      </c>
      <c r="D229" s="179" t="s">
        <v>135</v>
      </c>
      <c r="E229" s="180" t="s">
        <v>701</v>
      </c>
      <c r="F229" s="181" t="s">
        <v>702</v>
      </c>
      <c r="G229" s="182" t="s">
        <v>690</v>
      </c>
      <c r="H229" s="183">
        <v>1</v>
      </c>
      <c r="I229" s="184"/>
      <c r="J229" s="185">
        <f>ROUND(I229*H229,2)</f>
        <v>0</v>
      </c>
      <c r="K229" s="181" t="s">
        <v>19</v>
      </c>
      <c r="L229" s="35"/>
      <c r="M229" s="186" t="s">
        <v>19</v>
      </c>
      <c r="N229" s="187" t="s">
        <v>42</v>
      </c>
      <c r="O229" s="57"/>
      <c r="P229" s="188">
        <f>O229*H229</f>
        <v>0</v>
      </c>
      <c r="Q229" s="188">
        <v>0</v>
      </c>
      <c r="R229" s="188">
        <f>Q229*H229</f>
        <v>0</v>
      </c>
      <c r="S229" s="188">
        <v>0</v>
      </c>
      <c r="T229" s="189">
        <f>S229*H229</f>
        <v>0</v>
      </c>
      <c r="AR229" s="14" t="s">
        <v>198</v>
      </c>
      <c r="AT229" s="14" t="s">
        <v>135</v>
      </c>
      <c r="AU229" s="14" t="s">
        <v>80</v>
      </c>
      <c r="AY229" s="14" t="s">
        <v>133</v>
      </c>
      <c r="BE229" s="190">
        <f>IF(N229="základní",J229,0)</f>
        <v>0</v>
      </c>
      <c r="BF229" s="190">
        <f>IF(N229="snížená",J229,0)</f>
        <v>0</v>
      </c>
      <c r="BG229" s="190">
        <f>IF(N229="zákl. přenesená",J229,0)</f>
        <v>0</v>
      </c>
      <c r="BH229" s="190">
        <f>IF(N229="sníž. přenesená",J229,0)</f>
        <v>0</v>
      </c>
      <c r="BI229" s="190">
        <f>IF(N229="nulová",J229,0)</f>
        <v>0</v>
      </c>
      <c r="BJ229" s="14" t="s">
        <v>78</v>
      </c>
      <c r="BK229" s="190">
        <f>ROUND(I229*H229,2)</f>
        <v>0</v>
      </c>
      <c r="BL229" s="14" t="s">
        <v>198</v>
      </c>
      <c r="BM229" s="14" t="s">
        <v>703</v>
      </c>
    </row>
    <row r="230" spans="2:65" s="1" customFormat="1" ht="16.5" customHeight="1">
      <c r="B230" s="31"/>
      <c r="C230" s="179" t="s">
        <v>704</v>
      </c>
      <c r="D230" s="179" t="s">
        <v>135</v>
      </c>
      <c r="E230" s="180" t="s">
        <v>705</v>
      </c>
      <c r="F230" s="181" t="s">
        <v>706</v>
      </c>
      <c r="G230" s="182" t="s">
        <v>690</v>
      </c>
      <c r="H230" s="183">
        <v>1</v>
      </c>
      <c r="I230" s="184"/>
      <c r="J230" s="185">
        <f>ROUND(I230*H230,2)</f>
        <v>0</v>
      </c>
      <c r="K230" s="181" t="s">
        <v>19</v>
      </c>
      <c r="L230" s="35"/>
      <c r="M230" s="191" t="s">
        <v>19</v>
      </c>
      <c r="N230" s="192" t="s">
        <v>42</v>
      </c>
      <c r="O230" s="193"/>
      <c r="P230" s="194">
        <f>O230*H230</f>
        <v>0</v>
      </c>
      <c r="Q230" s="194">
        <v>0</v>
      </c>
      <c r="R230" s="194">
        <f>Q230*H230</f>
        <v>0</v>
      </c>
      <c r="S230" s="194">
        <v>0</v>
      </c>
      <c r="T230" s="195">
        <f>S230*H230</f>
        <v>0</v>
      </c>
      <c r="AR230" s="14" t="s">
        <v>198</v>
      </c>
      <c r="AT230" s="14" t="s">
        <v>135</v>
      </c>
      <c r="AU230" s="14" t="s">
        <v>80</v>
      </c>
      <c r="AY230" s="14" t="s">
        <v>133</v>
      </c>
      <c r="BE230" s="190">
        <f>IF(N230="základní",J230,0)</f>
        <v>0</v>
      </c>
      <c r="BF230" s="190">
        <f>IF(N230="snížená",J230,0)</f>
        <v>0</v>
      </c>
      <c r="BG230" s="190">
        <f>IF(N230="zákl. přenesená",J230,0)</f>
        <v>0</v>
      </c>
      <c r="BH230" s="190">
        <f>IF(N230="sníž. přenesená",J230,0)</f>
        <v>0</v>
      </c>
      <c r="BI230" s="190">
        <f>IF(N230="nulová",J230,0)</f>
        <v>0</v>
      </c>
      <c r="BJ230" s="14" t="s">
        <v>78</v>
      </c>
      <c r="BK230" s="190">
        <f>ROUND(I230*H230,2)</f>
        <v>0</v>
      </c>
      <c r="BL230" s="14" t="s">
        <v>198</v>
      </c>
      <c r="BM230" s="14" t="s">
        <v>707</v>
      </c>
    </row>
    <row r="231" spans="2:65" s="1" customFormat="1" ht="6.95" customHeight="1">
      <c r="B231" s="43"/>
      <c r="C231" s="44"/>
      <c r="D231" s="44"/>
      <c r="E231" s="44"/>
      <c r="F231" s="44"/>
      <c r="G231" s="44"/>
      <c r="H231" s="44"/>
      <c r="I231" s="131"/>
      <c r="J231" s="44"/>
      <c r="K231" s="44"/>
      <c r="L231" s="35"/>
    </row>
  </sheetData>
  <sheetProtection algorithmName="SHA-512" hashValue="xqYWJy9rPoOwF2wXMouFxaVqDI3jEKOFwjF+UtyGU2dSWjMFMlh5DHkbx2q1DLm6ITJ/M5Te0qSE6wQXDGOB2w==" saltValue="abGP01OQmhp7O1oE0xoJD7YqWp/C+EB1k0YEDu9coQVLO/VLtyEZjrDc2f8SxSHMyzJYlG35lIPu/6N4ZqNcVw==" spinCount="100000" sheet="1" objects="1" scenarios="1" formatColumns="0" formatRows="0" autoFilter="0"/>
  <autoFilter ref="C101:K230"/>
  <mergeCells count="12">
    <mergeCell ref="E94:H94"/>
    <mergeCell ref="L2:V2"/>
    <mergeCell ref="E50:H50"/>
    <mergeCell ref="E52:H52"/>
    <mergeCell ref="E54:H54"/>
    <mergeCell ref="E90:H90"/>
    <mergeCell ref="E92:H9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9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4" t="s">
        <v>92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17"/>
      <c r="AT3" s="14" t="s">
        <v>80</v>
      </c>
    </row>
    <row r="4" spans="2:46" ht="24.95" customHeight="1">
      <c r="B4" s="17"/>
      <c r="D4" s="107" t="s">
        <v>105</v>
      </c>
      <c r="L4" s="17"/>
      <c r="M4" s="21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108" t="s">
        <v>16</v>
      </c>
      <c r="L6" s="17"/>
    </row>
    <row r="7" spans="2:46" ht="16.5" customHeight="1">
      <c r="B7" s="17"/>
      <c r="E7" s="327" t="str">
        <f>'Rekapitulace stavby'!K6</f>
        <v>GENERÁLNÍ OPRAVA E1 - rozdělení</v>
      </c>
      <c r="F7" s="328"/>
      <c r="G7" s="328"/>
      <c r="H7" s="328"/>
      <c r="L7" s="17"/>
    </row>
    <row r="8" spans="2:46" ht="12" customHeight="1">
      <c r="B8" s="17"/>
      <c r="D8" s="108" t="s">
        <v>106</v>
      </c>
      <c r="L8" s="17"/>
    </row>
    <row r="9" spans="2:46" s="1" customFormat="1" ht="16.5" customHeight="1">
      <c r="B9" s="35"/>
      <c r="E9" s="327" t="s">
        <v>107</v>
      </c>
      <c r="F9" s="329"/>
      <c r="G9" s="329"/>
      <c r="H9" s="329"/>
      <c r="I9" s="109"/>
      <c r="L9" s="35"/>
    </row>
    <row r="10" spans="2:46" s="1" customFormat="1" ht="12" customHeight="1">
      <c r="B10" s="35"/>
      <c r="D10" s="108" t="s">
        <v>108</v>
      </c>
      <c r="I10" s="109"/>
      <c r="L10" s="35"/>
    </row>
    <row r="11" spans="2:46" s="1" customFormat="1" ht="36.950000000000003" customHeight="1">
      <c r="B11" s="35"/>
      <c r="E11" s="330" t="s">
        <v>708</v>
      </c>
      <c r="F11" s="329"/>
      <c r="G11" s="329"/>
      <c r="H11" s="329"/>
      <c r="I11" s="109"/>
      <c r="L11" s="35"/>
    </row>
    <row r="12" spans="2:46" s="1" customFormat="1" ht="11.25">
      <c r="B12" s="35"/>
      <c r="I12" s="109"/>
      <c r="L12" s="35"/>
    </row>
    <row r="13" spans="2:46" s="1" customFormat="1" ht="12" customHeight="1">
      <c r="B13" s="35"/>
      <c r="D13" s="108" t="s">
        <v>18</v>
      </c>
      <c r="F13" s="14" t="s">
        <v>19</v>
      </c>
      <c r="I13" s="110" t="s">
        <v>20</v>
      </c>
      <c r="J13" s="14" t="s">
        <v>19</v>
      </c>
      <c r="L13" s="35"/>
    </row>
    <row r="14" spans="2:46" s="1" customFormat="1" ht="12" customHeight="1">
      <c r="B14" s="35"/>
      <c r="D14" s="108" t="s">
        <v>21</v>
      </c>
      <c r="F14" s="14" t="s">
        <v>22</v>
      </c>
      <c r="I14" s="110" t="s">
        <v>23</v>
      </c>
      <c r="J14" s="111" t="str">
        <f>'Rekapitulace stavby'!AN8</f>
        <v>27. 2. 2019</v>
      </c>
      <c r="L14" s="35"/>
    </row>
    <row r="15" spans="2:46" s="1" customFormat="1" ht="10.9" customHeight="1">
      <c r="B15" s="35"/>
      <c r="I15" s="109"/>
      <c r="L15" s="35"/>
    </row>
    <row r="16" spans="2:46" s="1" customFormat="1" ht="12" customHeight="1">
      <c r="B16" s="35"/>
      <c r="D16" s="108" t="s">
        <v>25</v>
      </c>
      <c r="I16" s="110" t="s">
        <v>26</v>
      </c>
      <c r="J16" s="14" t="str">
        <f>IF('Rekapitulace stavby'!AN10="","",'Rekapitulace stavby'!AN10)</f>
        <v/>
      </c>
      <c r="L16" s="35"/>
    </row>
    <row r="17" spans="2:12" s="1" customFormat="1" ht="18" customHeight="1">
      <c r="B17" s="35"/>
      <c r="E17" s="14" t="str">
        <f>IF('Rekapitulace stavby'!E11="","",'Rekapitulace stavby'!E11)</f>
        <v xml:space="preserve"> </v>
      </c>
      <c r="I17" s="110" t="s">
        <v>28</v>
      </c>
      <c r="J17" s="14" t="str">
        <f>IF('Rekapitulace stavby'!AN11="","",'Rekapitulace stavby'!AN11)</f>
        <v/>
      </c>
      <c r="L17" s="35"/>
    </row>
    <row r="18" spans="2:12" s="1" customFormat="1" ht="6.95" customHeight="1">
      <c r="B18" s="35"/>
      <c r="I18" s="109"/>
      <c r="L18" s="35"/>
    </row>
    <row r="19" spans="2:12" s="1" customFormat="1" ht="12" customHeight="1">
      <c r="B19" s="35"/>
      <c r="D19" s="108" t="s">
        <v>29</v>
      </c>
      <c r="I19" s="110" t="s">
        <v>26</v>
      </c>
      <c r="J19" s="27" t="str">
        <f>'Rekapitulace stavby'!AN13</f>
        <v>Vyplň údaj</v>
      </c>
      <c r="L19" s="35"/>
    </row>
    <row r="20" spans="2:12" s="1" customFormat="1" ht="18" customHeight="1">
      <c r="B20" s="35"/>
      <c r="E20" s="331" t="str">
        <f>'Rekapitulace stavby'!E14</f>
        <v>Vyplň údaj</v>
      </c>
      <c r="F20" s="332"/>
      <c r="G20" s="332"/>
      <c r="H20" s="332"/>
      <c r="I20" s="110" t="s">
        <v>28</v>
      </c>
      <c r="J20" s="27" t="str">
        <f>'Rekapitulace stavby'!AN14</f>
        <v>Vyplň údaj</v>
      </c>
      <c r="L20" s="35"/>
    </row>
    <row r="21" spans="2:12" s="1" customFormat="1" ht="6.95" customHeight="1">
      <c r="B21" s="35"/>
      <c r="I21" s="109"/>
      <c r="L21" s="35"/>
    </row>
    <row r="22" spans="2:12" s="1" customFormat="1" ht="12" customHeight="1">
      <c r="B22" s="35"/>
      <c r="D22" s="108" t="s">
        <v>31</v>
      </c>
      <c r="I22" s="110" t="s">
        <v>26</v>
      </c>
      <c r="J22" s="14" t="str">
        <f>IF('Rekapitulace stavby'!AN16="","",'Rekapitulace stavby'!AN16)</f>
        <v/>
      </c>
      <c r="L22" s="35"/>
    </row>
    <row r="23" spans="2:12" s="1" customFormat="1" ht="18" customHeight="1">
      <c r="B23" s="35"/>
      <c r="E23" s="14" t="str">
        <f>IF('Rekapitulace stavby'!E17="","",'Rekapitulace stavby'!E17)</f>
        <v xml:space="preserve"> </v>
      </c>
      <c r="I23" s="110" t="s">
        <v>28</v>
      </c>
      <c r="J23" s="14" t="str">
        <f>IF('Rekapitulace stavby'!AN17="","",'Rekapitulace stavby'!AN17)</f>
        <v/>
      </c>
      <c r="L23" s="35"/>
    </row>
    <row r="24" spans="2:12" s="1" customFormat="1" ht="6.95" customHeight="1">
      <c r="B24" s="35"/>
      <c r="I24" s="109"/>
      <c r="L24" s="35"/>
    </row>
    <row r="25" spans="2:12" s="1" customFormat="1" ht="12" customHeight="1">
      <c r="B25" s="35"/>
      <c r="D25" s="108" t="s">
        <v>33</v>
      </c>
      <c r="I25" s="110" t="s">
        <v>26</v>
      </c>
      <c r="J25" s="14" t="s">
        <v>19</v>
      </c>
      <c r="L25" s="35"/>
    </row>
    <row r="26" spans="2:12" s="1" customFormat="1" ht="18" customHeight="1">
      <c r="B26" s="35"/>
      <c r="E26" s="14" t="s">
        <v>34</v>
      </c>
      <c r="I26" s="110" t="s">
        <v>28</v>
      </c>
      <c r="J26" s="14" t="s">
        <v>19</v>
      </c>
      <c r="L26" s="35"/>
    </row>
    <row r="27" spans="2:12" s="1" customFormat="1" ht="6.95" customHeight="1">
      <c r="B27" s="35"/>
      <c r="I27" s="109"/>
      <c r="L27" s="35"/>
    </row>
    <row r="28" spans="2:12" s="1" customFormat="1" ht="12" customHeight="1">
      <c r="B28" s="35"/>
      <c r="D28" s="108" t="s">
        <v>35</v>
      </c>
      <c r="I28" s="109"/>
      <c r="L28" s="35"/>
    </row>
    <row r="29" spans="2:12" s="7" customFormat="1" ht="45" customHeight="1">
      <c r="B29" s="112"/>
      <c r="E29" s="333" t="s">
        <v>36</v>
      </c>
      <c r="F29" s="333"/>
      <c r="G29" s="333"/>
      <c r="H29" s="333"/>
      <c r="I29" s="113"/>
      <c r="L29" s="112"/>
    </row>
    <row r="30" spans="2:12" s="1" customFormat="1" ht="6.95" customHeight="1">
      <c r="B30" s="35"/>
      <c r="I30" s="109"/>
      <c r="L30" s="35"/>
    </row>
    <row r="31" spans="2:12" s="1" customFormat="1" ht="6.95" customHeight="1">
      <c r="B31" s="35"/>
      <c r="D31" s="53"/>
      <c r="E31" s="53"/>
      <c r="F31" s="53"/>
      <c r="G31" s="53"/>
      <c r="H31" s="53"/>
      <c r="I31" s="114"/>
      <c r="J31" s="53"/>
      <c r="K31" s="53"/>
      <c r="L31" s="35"/>
    </row>
    <row r="32" spans="2:12" s="1" customFormat="1" ht="25.35" customHeight="1">
      <c r="B32" s="35"/>
      <c r="D32" s="115" t="s">
        <v>37</v>
      </c>
      <c r="I32" s="109"/>
      <c r="J32" s="116">
        <f>ROUND(J86, 2)</f>
        <v>0</v>
      </c>
      <c r="L32" s="35"/>
    </row>
    <row r="33" spans="2:12" s="1" customFormat="1" ht="6.95" customHeight="1">
      <c r="B33" s="35"/>
      <c r="D33" s="53"/>
      <c r="E33" s="53"/>
      <c r="F33" s="53"/>
      <c r="G33" s="53"/>
      <c r="H33" s="53"/>
      <c r="I33" s="114"/>
      <c r="J33" s="53"/>
      <c r="K33" s="53"/>
      <c r="L33" s="35"/>
    </row>
    <row r="34" spans="2:12" s="1" customFormat="1" ht="14.45" customHeight="1">
      <c r="B34" s="35"/>
      <c r="F34" s="117" t="s">
        <v>39</v>
      </c>
      <c r="I34" s="118" t="s">
        <v>38</v>
      </c>
      <c r="J34" s="117" t="s">
        <v>40</v>
      </c>
      <c r="L34" s="35"/>
    </row>
    <row r="35" spans="2:12" s="1" customFormat="1" ht="14.45" customHeight="1">
      <c r="B35" s="35"/>
      <c r="D35" s="108" t="s">
        <v>41</v>
      </c>
      <c r="E35" s="108" t="s">
        <v>42</v>
      </c>
      <c r="F35" s="119">
        <f>ROUND((SUM(BE86:BE88)),  2)</f>
        <v>0</v>
      </c>
      <c r="I35" s="120">
        <v>0.21</v>
      </c>
      <c r="J35" s="119">
        <f>ROUND(((SUM(BE86:BE88))*I35),  2)</f>
        <v>0</v>
      </c>
      <c r="L35" s="35"/>
    </row>
    <row r="36" spans="2:12" s="1" customFormat="1" ht="14.45" customHeight="1">
      <c r="B36" s="35"/>
      <c r="E36" s="108" t="s">
        <v>43</v>
      </c>
      <c r="F36" s="119">
        <f>ROUND((SUM(BF86:BF88)),  2)</f>
        <v>0</v>
      </c>
      <c r="I36" s="120">
        <v>0.15</v>
      </c>
      <c r="J36" s="119">
        <f>ROUND(((SUM(BF86:BF88))*I36),  2)</f>
        <v>0</v>
      </c>
      <c r="L36" s="35"/>
    </row>
    <row r="37" spans="2:12" s="1" customFormat="1" ht="14.45" hidden="1" customHeight="1">
      <c r="B37" s="35"/>
      <c r="E37" s="108" t="s">
        <v>44</v>
      </c>
      <c r="F37" s="119">
        <f>ROUND((SUM(BG86:BG88)),  2)</f>
        <v>0</v>
      </c>
      <c r="I37" s="120">
        <v>0.21</v>
      </c>
      <c r="J37" s="119">
        <f>0</f>
        <v>0</v>
      </c>
      <c r="L37" s="35"/>
    </row>
    <row r="38" spans="2:12" s="1" customFormat="1" ht="14.45" hidden="1" customHeight="1">
      <c r="B38" s="35"/>
      <c r="E38" s="108" t="s">
        <v>45</v>
      </c>
      <c r="F38" s="119">
        <f>ROUND((SUM(BH86:BH88)),  2)</f>
        <v>0</v>
      </c>
      <c r="I38" s="120">
        <v>0.15</v>
      </c>
      <c r="J38" s="119">
        <f>0</f>
        <v>0</v>
      </c>
      <c r="L38" s="35"/>
    </row>
    <row r="39" spans="2:12" s="1" customFormat="1" ht="14.45" hidden="1" customHeight="1">
      <c r="B39" s="35"/>
      <c r="E39" s="108" t="s">
        <v>46</v>
      </c>
      <c r="F39" s="119">
        <f>ROUND((SUM(BI86:BI88)),  2)</f>
        <v>0</v>
      </c>
      <c r="I39" s="120">
        <v>0</v>
      </c>
      <c r="J39" s="119">
        <f>0</f>
        <v>0</v>
      </c>
      <c r="L39" s="35"/>
    </row>
    <row r="40" spans="2:12" s="1" customFormat="1" ht="6.95" customHeight="1">
      <c r="B40" s="35"/>
      <c r="I40" s="109"/>
      <c r="L40" s="35"/>
    </row>
    <row r="41" spans="2:12" s="1" customFormat="1" ht="25.35" customHeight="1">
      <c r="B41" s="35"/>
      <c r="C41" s="121"/>
      <c r="D41" s="122" t="s">
        <v>47</v>
      </c>
      <c r="E41" s="123"/>
      <c r="F41" s="123"/>
      <c r="G41" s="124" t="s">
        <v>48</v>
      </c>
      <c r="H41" s="125" t="s">
        <v>49</v>
      </c>
      <c r="I41" s="126"/>
      <c r="J41" s="127">
        <f>SUM(J32:J39)</f>
        <v>0</v>
      </c>
      <c r="K41" s="128"/>
      <c r="L41" s="35"/>
    </row>
    <row r="42" spans="2:12" s="1" customFormat="1" ht="14.45" customHeight="1">
      <c r="B42" s="129"/>
      <c r="C42" s="130"/>
      <c r="D42" s="130"/>
      <c r="E42" s="130"/>
      <c r="F42" s="130"/>
      <c r="G42" s="130"/>
      <c r="H42" s="130"/>
      <c r="I42" s="131"/>
      <c r="J42" s="130"/>
      <c r="K42" s="130"/>
      <c r="L42" s="35"/>
    </row>
    <row r="46" spans="2:12" s="1" customFormat="1" ht="6.95" customHeight="1">
      <c r="B46" s="132"/>
      <c r="C46" s="133"/>
      <c r="D46" s="133"/>
      <c r="E46" s="133"/>
      <c r="F46" s="133"/>
      <c r="G46" s="133"/>
      <c r="H46" s="133"/>
      <c r="I46" s="134"/>
      <c r="J46" s="133"/>
      <c r="K46" s="133"/>
      <c r="L46" s="35"/>
    </row>
    <row r="47" spans="2:12" s="1" customFormat="1" ht="24.95" customHeight="1">
      <c r="B47" s="31"/>
      <c r="C47" s="20" t="s">
        <v>110</v>
      </c>
      <c r="D47" s="32"/>
      <c r="E47" s="32"/>
      <c r="F47" s="32"/>
      <c r="G47" s="32"/>
      <c r="H47" s="32"/>
      <c r="I47" s="109"/>
      <c r="J47" s="32"/>
      <c r="K47" s="32"/>
      <c r="L47" s="35"/>
    </row>
    <row r="48" spans="2:12" s="1" customFormat="1" ht="6.95" customHeight="1">
      <c r="B48" s="31"/>
      <c r="C48" s="32"/>
      <c r="D48" s="32"/>
      <c r="E48" s="32"/>
      <c r="F48" s="32"/>
      <c r="G48" s="32"/>
      <c r="H48" s="32"/>
      <c r="I48" s="109"/>
      <c r="J48" s="32"/>
      <c r="K48" s="32"/>
      <c r="L48" s="35"/>
    </row>
    <row r="49" spans="2:47" s="1" customFormat="1" ht="12" customHeight="1">
      <c r="B49" s="31"/>
      <c r="C49" s="26" t="s">
        <v>16</v>
      </c>
      <c r="D49" s="32"/>
      <c r="E49" s="32"/>
      <c r="F49" s="32"/>
      <c r="G49" s="32"/>
      <c r="H49" s="32"/>
      <c r="I49" s="109"/>
      <c r="J49" s="32"/>
      <c r="K49" s="32"/>
      <c r="L49" s="35"/>
    </row>
    <row r="50" spans="2:47" s="1" customFormat="1" ht="16.5" customHeight="1">
      <c r="B50" s="31"/>
      <c r="C50" s="32"/>
      <c r="D50" s="32"/>
      <c r="E50" s="334" t="str">
        <f>E7</f>
        <v>GENERÁLNÍ OPRAVA E1 - rozdělení</v>
      </c>
      <c r="F50" s="335"/>
      <c r="G50" s="335"/>
      <c r="H50" s="335"/>
      <c r="I50" s="109"/>
      <c r="J50" s="32"/>
      <c r="K50" s="32"/>
      <c r="L50" s="35"/>
    </row>
    <row r="51" spans="2:47" ht="12" customHeight="1">
      <c r="B51" s="18"/>
      <c r="C51" s="26" t="s">
        <v>106</v>
      </c>
      <c r="D51" s="19"/>
      <c r="E51" s="19"/>
      <c r="F51" s="19"/>
      <c r="G51" s="19"/>
      <c r="H51" s="19"/>
      <c r="J51" s="19"/>
      <c r="K51" s="19"/>
      <c r="L51" s="17"/>
    </row>
    <row r="52" spans="2:47" s="1" customFormat="1" ht="16.5" customHeight="1">
      <c r="B52" s="31"/>
      <c r="C52" s="32"/>
      <c r="D52" s="32"/>
      <c r="E52" s="334" t="s">
        <v>107</v>
      </c>
      <c r="F52" s="302"/>
      <c r="G52" s="302"/>
      <c r="H52" s="302"/>
      <c r="I52" s="109"/>
      <c r="J52" s="32"/>
      <c r="K52" s="32"/>
      <c r="L52" s="35"/>
    </row>
    <row r="53" spans="2:47" s="1" customFormat="1" ht="12" customHeight="1">
      <c r="B53" s="31"/>
      <c r="C53" s="26" t="s">
        <v>108</v>
      </c>
      <c r="D53" s="32"/>
      <c r="E53" s="32"/>
      <c r="F53" s="32"/>
      <c r="G53" s="32"/>
      <c r="H53" s="32"/>
      <c r="I53" s="109"/>
      <c r="J53" s="32"/>
      <c r="K53" s="32"/>
      <c r="L53" s="35"/>
    </row>
    <row r="54" spans="2:47" s="1" customFormat="1" ht="16.5" customHeight="1">
      <c r="B54" s="31"/>
      <c r="C54" s="32"/>
      <c r="D54" s="32"/>
      <c r="E54" s="303" t="str">
        <f>E11</f>
        <v>04i - Vedlejší rozpočtové náklady - investiční náklady</v>
      </c>
      <c r="F54" s="302"/>
      <c r="G54" s="302"/>
      <c r="H54" s="302"/>
      <c r="I54" s="109"/>
      <c r="J54" s="32"/>
      <c r="K54" s="32"/>
      <c r="L54" s="35"/>
    </row>
    <row r="55" spans="2:47" s="1" customFormat="1" ht="6.95" customHeight="1">
      <c r="B55" s="31"/>
      <c r="C55" s="32"/>
      <c r="D55" s="32"/>
      <c r="E55" s="32"/>
      <c r="F55" s="32"/>
      <c r="G55" s="32"/>
      <c r="H55" s="32"/>
      <c r="I55" s="109"/>
      <c r="J55" s="32"/>
      <c r="K55" s="32"/>
      <c r="L55" s="35"/>
    </row>
    <row r="56" spans="2:47" s="1" customFormat="1" ht="12" customHeight="1">
      <c r="B56" s="31"/>
      <c r="C56" s="26" t="s">
        <v>21</v>
      </c>
      <c r="D56" s="32"/>
      <c r="E56" s="32"/>
      <c r="F56" s="24" t="str">
        <f>F14</f>
        <v>Liberec</v>
      </c>
      <c r="G56" s="32"/>
      <c r="H56" s="32"/>
      <c r="I56" s="110" t="s">
        <v>23</v>
      </c>
      <c r="J56" s="52" t="str">
        <f>IF(J14="","",J14)</f>
        <v>27. 2. 2019</v>
      </c>
      <c r="K56" s="32"/>
      <c r="L56" s="35"/>
    </row>
    <row r="57" spans="2:47" s="1" customFormat="1" ht="6.95" customHeight="1">
      <c r="B57" s="31"/>
      <c r="C57" s="32"/>
      <c r="D57" s="32"/>
      <c r="E57" s="32"/>
      <c r="F57" s="32"/>
      <c r="G57" s="32"/>
      <c r="H57" s="32"/>
      <c r="I57" s="109"/>
      <c r="J57" s="32"/>
      <c r="K57" s="32"/>
      <c r="L57" s="35"/>
    </row>
    <row r="58" spans="2:47" s="1" customFormat="1" ht="13.7" customHeight="1">
      <c r="B58" s="31"/>
      <c r="C58" s="26" t="s">
        <v>25</v>
      </c>
      <c r="D58" s="32"/>
      <c r="E58" s="32"/>
      <c r="F58" s="24" t="str">
        <f>E17</f>
        <v xml:space="preserve"> </v>
      </c>
      <c r="G58" s="32"/>
      <c r="H58" s="32"/>
      <c r="I58" s="110" t="s">
        <v>31</v>
      </c>
      <c r="J58" s="29" t="str">
        <f>E23</f>
        <v xml:space="preserve"> </v>
      </c>
      <c r="K58" s="32"/>
      <c r="L58" s="35"/>
    </row>
    <row r="59" spans="2:47" s="1" customFormat="1" ht="13.7" customHeight="1">
      <c r="B59" s="31"/>
      <c r="C59" s="26" t="s">
        <v>29</v>
      </c>
      <c r="D59" s="32"/>
      <c r="E59" s="32"/>
      <c r="F59" s="24" t="str">
        <f>IF(E20="","",E20)</f>
        <v>Vyplň údaj</v>
      </c>
      <c r="G59" s="32"/>
      <c r="H59" s="32"/>
      <c r="I59" s="110" t="s">
        <v>33</v>
      </c>
      <c r="J59" s="29" t="str">
        <f>E26</f>
        <v>Propos Liberec s.r.o.</v>
      </c>
      <c r="K59" s="32"/>
      <c r="L59" s="35"/>
    </row>
    <row r="60" spans="2:47" s="1" customFormat="1" ht="10.35" customHeight="1">
      <c r="B60" s="31"/>
      <c r="C60" s="32"/>
      <c r="D60" s="32"/>
      <c r="E60" s="32"/>
      <c r="F60" s="32"/>
      <c r="G60" s="32"/>
      <c r="H60" s="32"/>
      <c r="I60" s="109"/>
      <c r="J60" s="32"/>
      <c r="K60" s="32"/>
      <c r="L60" s="35"/>
    </row>
    <row r="61" spans="2:47" s="1" customFormat="1" ht="29.25" customHeight="1">
      <c r="B61" s="31"/>
      <c r="C61" s="135" t="s">
        <v>111</v>
      </c>
      <c r="D61" s="136"/>
      <c r="E61" s="136"/>
      <c r="F61" s="136"/>
      <c r="G61" s="136"/>
      <c r="H61" s="136"/>
      <c r="I61" s="137"/>
      <c r="J61" s="138" t="s">
        <v>112</v>
      </c>
      <c r="K61" s="136"/>
      <c r="L61" s="35"/>
    </row>
    <row r="62" spans="2:47" s="1" customFormat="1" ht="10.35" customHeight="1">
      <c r="B62" s="31"/>
      <c r="C62" s="32"/>
      <c r="D62" s="32"/>
      <c r="E62" s="32"/>
      <c r="F62" s="32"/>
      <c r="G62" s="32"/>
      <c r="H62" s="32"/>
      <c r="I62" s="109"/>
      <c r="J62" s="32"/>
      <c r="K62" s="32"/>
      <c r="L62" s="35"/>
    </row>
    <row r="63" spans="2:47" s="1" customFormat="1" ht="22.9" customHeight="1">
      <c r="B63" s="31"/>
      <c r="C63" s="139" t="s">
        <v>69</v>
      </c>
      <c r="D63" s="32"/>
      <c r="E63" s="32"/>
      <c r="F63" s="32"/>
      <c r="G63" s="32"/>
      <c r="H63" s="32"/>
      <c r="I63" s="109"/>
      <c r="J63" s="70">
        <f>J86</f>
        <v>0</v>
      </c>
      <c r="K63" s="32"/>
      <c r="L63" s="35"/>
      <c r="AU63" s="14" t="s">
        <v>113</v>
      </c>
    </row>
    <row r="64" spans="2:47" s="8" customFormat="1" ht="24.95" customHeight="1">
      <c r="B64" s="140"/>
      <c r="C64" s="141"/>
      <c r="D64" s="142" t="s">
        <v>709</v>
      </c>
      <c r="E64" s="143"/>
      <c r="F64" s="143"/>
      <c r="G64" s="143"/>
      <c r="H64" s="143"/>
      <c r="I64" s="144"/>
      <c r="J64" s="145">
        <f>J87</f>
        <v>0</v>
      </c>
      <c r="K64" s="141"/>
      <c r="L64" s="146"/>
    </row>
    <row r="65" spans="2:12" s="1" customFormat="1" ht="21.75" customHeight="1">
      <c r="B65" s="31"/>
      <c r="C65" s="32"/>
      <c r="D65" s="32"/>
      <c r="E65" s="32"/>
      <c r="F65" s="32"/>
      <c r="G65" s="32"/>
      <c r="H65" s="32"/>
      <c r="I65" s="109"/>
      <c r="J65" s="32"/>
      <c r="K65" s="32"/>
      <c r="L65" s="35"/>
    </row>
    <row r="66" spans="2:12" s="1" customFormat="1" ht="6.95" customHeight="1">
      <c r="B66" s="43"/>
      <c r="C66" s="44"/>
      <c r="D66" s="44"/>
      <c r="E66" s="44"/>
      <c r="F66" s="44"/>
      <c r="G66" s="44"/>
      <c r="H66" s="44"/>
      <c r="I66" s="131"/>
      <c r="J66" s="44"/>
      <c r="K66" s="44"/>
      <c r="L66" s="35"/>
    </row>
    <row r="70" spans="2:12" s="1" customFormat="1" ht="6.95" customHeight="1">
      <c r="B70" s="45"/>
      <c r="C70" s="46"/>
      <c r="D70" s="46"/>
      <c r="E70" s="46"/>
      <c r="F70" s="46"/>
      <c r="G70" s="46"/>
      <c r="H70" s="46"/>
      <c r="I70" s="134"/>
      <c r="J70" s="46"/>
      <c r="K70" s="46"/>
      <c r="L70" s="35"/>
    </row>
    <row r="71" spans="2:12" s="1" customFormat="1" ht="24.95" customHeight="1">
      <c r="B71" s="31"/>
      <c r="C71" s="20" t="s">
        <v>118</v>
      </c>
      <c r="D71" s="32"/>
      <c r="E71" s="32"/>
      <c r="F71" s="32"/>
      <c r="G71" s="32"/>
      <c r="H71" s="32"/>
      <c r="I71" s="109"/>
      <c r="J71" s="32"/>
      <c r="K71" s="32"/>
      <c r="L71" s="35"/>
    </row>
    <row r="72" spans="2:12" s="1" customFormat="1" ht="6.95" customHeight="1">
      <c r="B72" s="31"/>
      <c r="C72" s="32"/>
      <c r="D72" s="32"/>
      <c r="E72" s="32"/>
      <c r="F72" s="32"/>
      <c r="G72" s="32"/>
      <c r="H72" s="32"/>
      <c r="I72" s="109"/>
      <c r="J72" s="32"/>
      <c r="K72" s="32"/>
      <c r="L72" s="35"/>
    </row>
    <row r="73" spans="2:12" s="1" customFormat="1" ht="12" customHeight="1">
      <c r="B73" s="31"/>
      <c r="C73" s="26" t="s">
        <v>16</v>
      </c>
      <c r="D73" s="32"/>
      <c r="E73" s="32"/>
      <c r="F73" s="32"/>
      <c r="G73" s="32"/>
      <c r="H73" s="32"/>
      <c r="I73" s="109"/>
      <c r="J73" s="32"/>
      <c r="K73" s="32"/>
      <c r="L73" s="35"/>
    </row>
    <row r="74" spans="2:12" s="1" customFormat="1" ht="16.5" customHeight="1">
      <c r="B74" s="31"/>
      <c r="C74" s="32"/>
      <c r="D74" s="32"/>
      <c r="E74" s="334" t="str">
        <f>E7</f>
        <v>GENERÁLNÍ OPRAVA E1 - rozdělení</v>
      </c>
      <c r="F74" s="335"/>
      <c r="G74" s="335"/>
      <c r="H74" s="335"/>
      <c r="I74" s="109"/>
      <c r="J74" s="32"/>
      <c r="K74" s="32"/>
      <c r="L74" s="35"/>
    </row>
    <row r="75" spans="2:12" ht="12" customHeight="1">
      <c r="B75" s="18"/>
      <c r="C75" s="26" t="s">
        <v>106</v>
      </c>
      <c r="D75" s="19"/>
      <c r="E75" s="19"/>
      <c r="F75" s="19"/>
      <c r="G75" s="19"/>
      <c r="H75" s="19"/>
      <c r="J75" s="19"/>
      <c r="K75" s="19"/>
      <c r="L75" s="17"/>
    </row>
    <row r="76" spans="2:12" s="1" customFormat="1" ht="16.5" customHeight="1">
      <c r="B76" s="31"/>
      <c r="C76" s="32"/>
      <c r="D76" s="32"/>
      <c r="E76" s="334" t="s">
        <v>107</v>
      </c>
      <c r="F76" s="302"/>
      <c r="G76" s="302"/>
      <c r="H76" s="302"/>
      <c r="I76" s="109"/>
      <c r="J76" s="32"/>
      <c r="K76" s="32"/>
      <c r="L76" s="35"/>
    </row>
    <row r="77" spans="2:12" s="1" customFormat="1" ht="12" customHeight="1">
      <c r="B77" s="31"/>
      <c r="C77" s="26" t="s">
        <v>108</v>
      </c>
      <c r="D77" s="32"/>
      <c r="E77" s="32"/>
      <c r="F77" s="32"/>
      <c r="G77" s="32"/>
      <c r="H77" s="32"/>
      <c r="I77" s="109"/>
      <c r="J77" s="32"/>
      <c r="K77" s="32"/>
      <c r="L77" s="35"/>
    </row>
    <row r="78" spans="2:12" s="1" customFormat="1" ht="16.5" customHeight="1">
      <c r="B78" s="31"/>
      <c r="C78" s="32"/>
      <c r="D78" s="32"/>
      <c r="E78" s="303" t="str">
        <f>E11</f>
        <v>04i - Vedlejší rozpočtové náklady - investiční náklady</v>
      </c>
      <c r="F78" s="302"/>
      <c r="G78" s="302"/>
      <c r="H78" s="302"/>
      <c r="I78" s="109"/>
      <c r="J78" s="32"/>
      <c r="K78" s="32"/>
      <c r="L78" s="35"/>
    </row>
    <row r="79" spans="2:12" s="1" customFormat="1" ht="6.95" customHeight="1">
      <c r="B79" s="31"/>
      <c r="C79" s="32"/>
      <c r="D79" s="32"/>
      <c r="E79" s="32"/>
      <c r="F79" s="32"/>
      <c r="G79" s="32"/>
      <c r="H79" s="32"/>
      <c r="I79" s="109"/>
      <c r="J79" s="32"/>
      <c r="K79" s="32"/>
      <c r="L79" s="35"/>
    </row>
    <row r="80" spans="2:12" s="1" customFormat="1" ht="12" customHeight="1">
      <c r="B80" s="31"/>
      <c r="C80" s="26" t="s">
        <v>21</v>
      </c>
      <c r="D80" s="32"/>
      <c r="E80" s="32"/>
      <c r="F80" s="24" t="str">
        <f>F14</f>
        <v>Liberec</v>
      </c>
      <c r="G80" s="32"/>
      <c r="H80" s="32"/>
      <c r="I80" s="110" t="s">
        <v>23</v>
      </c>
      <c r="J80" s="52" t="str">
        <f>IF(J14="","",J14)</f>
        <v>27. 2. 2019</v>
      </c>
      <c r="K80" s="32"/>
      <c r="L80" s="35"/>
    </row>
    <row r="81" spans="2:65" s="1" customFormat="1" ht="6.95" customHeight="1">
      <c r="B81" s="31"/>
      <c r="C81" s="32"/>
      <c r="D81" s="32"/>
      <c r="E81" s="32"/>
      <c r="F81" s="32"/>
      <c r="G81" s="32"/>
      <c r="H81" s="32"/>
      <c r="I81" s="109"/>
      <c r="J81" s="32"/>
      <c r="K81" s="32"/>
      <c r="L81" s="35"/>
    </row>
    <row r="82" spans="2:65" s="1" customFormat="1" ht="13.7" customHeight="1">
      <c r="B82" s="31"/>
      <c r="C82" s="26" t="s">
        <v>25</v>
      </c>
      <c r="D82" s="32"/>
      <c r="E82" s="32"/>
      <c r="F82" s="24" t="str">
        <f>E17</f>
        <v xml:space="preserve"> </v>
      </c>
      <c r="G82" s="32"/>
      <c r="H82" s="32"/>
      <c r="I82" s="110" t="s">
        <v>31</v>
      </c>
      <c r="J82" s="29" t="str">
        <f>E23</f>
        <v xml:space="preserve"> </v>
      </c>
      <c r="K82" s="32"/>
      <c r="L82" s="35"/>
    </row>
    <row r="83" spans="2:65" s="1" customFormat="1" ht="13.7" customHeight="1">
      <c r="B83" s="31"/>
      <c r="C83" s="26" t="s">
        <v>29</v>
      </c>
      <c r="D83" s="32"/>
      <c r="E83" s="32"/>
      <c r="F83" s="24" t="str">
        <f>IF(E20="","",E20)</f>
        <v>Vyplň údaj</v>
      </c>
      <c r="G83" s="32"/>
      <c r="H83" s="32"/>
      <c r="I83" s="110" t="s">
        <v>33</v>
      </c>
      <c r="J83" s="29" t="str">
        <f>E26</f>
        <v>Propos Liberec s.r.o.</v>
      </c>
      <c r="K83" s="32"/>
      <c r="L83" s="35"/>
    </row>
    <row r="84" spans="2:65" s="1" customFormat="1" ht="10.35" customHeight="1">
      <c r="B84" s="31"/>
      <c r="C84" s="32"/>
      <c r="D84" s="32"/>
      <c r="E84" s="32"/>
      <c r="F84" s="32"/>
      <c r="G84" s="32"/>
      <c r="H84" s="32"/>
      <c r="I84" s="109"/>
      <c r="J84" s="32"/>
      <c r="K84" s="32"/>
      <c r="L84" s="35"/>
    </row>
    <row r="85" spans="2:65" s="10" customFormat="1" ht="29.25" customHeight="1">
      <c r="B85" s="153"/>
      <c r="C85" s="154" t="s">
        <v>119</v>
      </c>
      <c r="D85" s="155" t="s">
        <v>56</v>
      </c>
      <c r="E85" s="155" t="s">
        <v>52</v>
      </c>
      <c r="F85" s="155" t="s">
        <v>53</v>
      </c>
      <c r="G85" s="155" t="s">
        <v>120</v>
      </c>
      <c r="H85" s="155" t="s">
        <v>121</v>
      </c>
      <c r="I85" s="156" t="s">
        <v>122</v>
      </c>
      <c r="J85" s="155" t="s">
        <v>112</v>
      </c>
      <c r="K85" s="157" t="s">
        <v>123</v>
      </c>
      <c r="L85" s="158"/>
      <c r="M85" s="61" t="s">
        <v>19</v>
      </c>
      <c r="N85" s="62" t="s">
        <v>41</v>
      </c>
      <c r="O85" s="62" t="s">
        <v>124</v>
      </c>
      <c r="P85" s="62" t="s">
        <v>125</v>
      </c>
      <c r="Q85" s="62" t="s">
        <v>126</v>
      </c>
      <c r="R85" s="62" t="s">
        <v>127</v>
      </c>
      <c r="S85" s="62" t="s">
        <v>128</v>
      </c>
      <c r="T85" s="63" t="s">
        <v>129</v>
      </c>
    </row>
    <row r="86" spans="2:65" s="1" customFormat="1" ht="22.9" customHeight="1">
      <c r="B86" s="31"/>
      <c r="C86" s="68" t="s">
        <v>130</v>
      </c>
      <c r="D86" s="32"/>
      <c r="E86" s="32"/>
      <c r="F86" s="32"/>
      <c r="G86" s="32"/>
      <c r="H86" s="32"/>
      <c r="I86" s="109"/>
      <c r="J86" s="159">
        <f>BK86</f>
        <v>0</v>
      </c>
      <c r="K86" s="32"/>
      <c r="L86" s="35"/>
      <c r="M86" s="64"/>
      <c r="N86" s="65"/>
      <c r="O86" s="65"/>
      <c r="P86" s="160">
        <f>P87</f>
        <v>0</v>
      </c>
      <c r="Q86" s="65"/>
      <c r="R86" s="160">
        <f>R87</f>
        <v>0</v>
      </c>
      <c r="S86" s="65"/>
      <c r="T86" s="161">
        <f>T87</f>
        <v>0</v>
      </c>
      <c r="AT86" s="14" t="s">
        <v>70</v>
      </c>
      <c r="AU86" s="14" t="s">
        <v>113</v>
      </c>
      <c r="BK86" s="162">
        <f>BK87</f>
        <v>0</v>
      </c>
    </row>
    <row r="87" spans="2:65" s="11" customFormat="1" ht="25.9" customHeight="1">
      <c r="B87" s="163"/>
      <c r="C87" s="164"/>
      <c r="D87" s="165" t="s">
        <v>70</v>
      </c>
      <c r="E87" s="166" t="s">
        <v>710</v>
      </c>
      <c r="F87" s="166" t="s">
        <v>711</v>
      </c>
      <c r="G87" s="164"/>
      <c r="H87" s="164"/>
      <c r="I87" s="167"/>
      <c r="J87" s="168">
        <f>BK87</f>
        <v>0</v>
      </c>
      <c r="K87" s="164"/>
      <c r="L87" s="169"/>
      <c r="M87" s="170"/>
      <c r="N87" s="171"/>
      <c r="O87" s="171"/>
      <c r="P87" s="172">
        <f>P88</f>
        <v>0</v>
      </c>
      <c r="Q87" s="171"/>
      <c r="R87" s="172">
        <f>R88</f>
        <v>0</v>
      </c>
      <c r="S87" s="171"/>
      <c r="T87" s="173">
        <f>T88</f>
        <v>0</v>
      </c>
      <c r="AR87" s="174" t="s">
        <v>154</v>
      </c>
      <c r="AT87" s="175" t="s">
        <v>70</v>
      </c>
      <c r="AU87" s="175" t="s">
        <v>71</v>
      </c>
      <c r="AY87" s="174" t="s">
        <v>133</v>
      </c>
      <c r="BK87" s="176">
        <f>BK88</f>
        <v>0</v>
      </c>
    </row>
    <row r="88" spans="2:65" s="1" customFormat="1" ht="16.5" customHeight="1">
      <c r="B88" s="31"/>
      <c r="C88" s="179" t="s">
        <v>78</v>
      </c>
      <c r="D88" s="179" t="s">
        <v>135</v>
      </c>
      <c r="E88" s="180" t="s">
        <v>712</v>
      </c>
      <c r="F88" s="181" t="s">
        <v>713</v>
      </c>
      <c r="G88" s="182" t="s">
        <v>339</v>
      </c>
      <c r="H88" s="183">
        <v>1</v>
      </c>
      <c r="I88" s="184"/>
      <c r="J88" s="185">
        <f>ROUND(I88*H88,2)</f>
        <v>0</v>
      </c>
      <c r="K88" s="181" t="s">
        <v>139</v>
      </c>
      <c r="L88" s="35"/>
      <c r="M88" s="191" t="s">
        <v>19</v>
      </c>
      <c r="N88" s="192" t="s">
        <v>42</v>
      </c>
      <c r="O88" s="193"/>
      <c r="P88" s="194">
        <f>O88*H88</f>
        <v>0</v>
      </c>
      <c r="Q88" s="194">
        <v>0</v>
      </c>
      <c r="R88" s="194">
        <f>Q88*H88</f>
        <v>0</v>
      </c>
      <c r="S88" s="194">
        <v>0</v>
      </c>
      <c r="T88" s="195">
        <f>S88*H88</f>
        <v>0</v>
      </c>
      <c r="AR88" s="14" t="s">
        <v>714</v>
      </c>
      <c r="AT88" s="14" t="s">
        <v>135</v>
      </c>
      <c r="AU88" s="14" t="s">
        <v>78</v>
      </c>
      <c r="AY88" s="14" t="s">
        <v>133</v>
      </c>
      <c r="BE88" s="190">
        <f>IF(N88="základní",J88,0)</f>
        <v>0</v>
      </c>
      <c r="BF88" s="190">
        <f>IF(N88="snížená",J88,0)</f>
        <v>0</v>
      </c>
      <c r="BG88" s="190">
        <f>IF(N88="zákl. přenesená",J88,0)</f>
        <v>0</v>
      </c>
      <c r="BH88" s="190">
        <f>IF(N88="sníž. přenesená",J88,0)</f>
        <v>0</v>
      </c>
      <c r="BI88" s="190">
        <f>IF(N88="nulová",J88,0)</f>
        <v>0</v>
      </c>
      <c r="BJ88" s="14" t="s">
        <v>78</v>
      </c>
      <c r="BK88" s="190">
        <f>ROUND(I88*H88,2)</f>
        <v>0</v>
      </c>
      <c r="BL88" s="14" t="s">
        <v>714</v>
      </c>
      <c r="BM88" s="14" t="s">
        <v>715</v>
      </c>
    </row>
    <row r="89" spans="2:65" s="1" customFormat="1" ht="6.95" customHeight="1">
      <c r="B89" s="43"/>
      <c r="C89" s="44"/>
      <c r="D89" s="44"/>
      <c r="E89" s="44"/>
      <c r="F89" s="44"/>
      <c r="G89" s="44"/>
      <c r="H89" s="44"/>
      <c r="I89" s="131"/>
      <c r="J89" s="44"/>
      <c r="K89" s="44"/>
      <c r="L89" s="35"/>
    </row>
  </sheetData>
  <sheetProtection algorithmName="SHA-512" hashValue="VUCmOgSxki4OslmHuZTeqN3jW7P/QScqWi1dhblPOnywHaH3CclyVifU0/1KCWfyzAGquAN4YcgBYpGPdUhwyg==" saltValue="SBxs5YNHv0f/7bnfVdxFzWZfJWOldJ9GY0sJWcDgky+8ekqLuOEzrT1N8wVgvwMkvhXCWK0T3LdcvYYBAVqbMQ==" spinCount="100000" sheet="1" objects="1" scenarios="1" formatColumns="0" formatRows="0" autoFilter="0"/>
  <autoFilter ref="C85:K88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33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4" t="s">
        <v>98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17"/>
      <c r="AT3" s="14" t="s">
        <v>80</v>
      </c>
    </row>
    <row r="4" spans="2:46" ht="24.95" customHeight="1">
      <c r="B4" s="17"/>
      <c r="D4" s="107" t="s">
        <v>105</v>
      </c>
      <c r="L4" s="17"/>
      <c r="M4" s="21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108" t="s">
        <v>16</v>
      </c>
      <c r="L6" s="17"/>
    </row>
    <row r="7" spans="2:46" ht="16.5" customHeight="1">
      <c r="B7" s="17"/>
      <c r="E7" s="327" t="str">
        <f>'Rekapitulace stavby'!K6</f>
        <v>GENERÁLNÍ OPRAVA E1 - rozdělení</v>
      </c>
      <c r="F7" s="328"/>
      <c r="G7" s="328"/>
      <c r="H7" s="328"/>
      <c r="L7" s="17"/>
    </row>
    <row r="8" spans="2:46" ht="12" customHeight="1">
      <c r="B8" s="17"/>
      <c r="D8" s="108" t="s">
        <v>106</v>
      </c>
      <c r="L8" s="17"/>
    </row>
    <row r="9" spans="2:46" s="1" customFormat="1" ht="16.5" customHeight="1">
      <c r="B9" s="35"/>
      <c r="E9" s="327" t="s">
        <v>716</v>
      </c>
      <c r="F9" s="329"/>
      <c r="G9" s="329"/>
      <c r="H9" s="329"/>
      <c r="I9" s="109"/>
      <c r="L9" s="35"/>
    </row>
    <row r="10" spans="2:46" s="1" customFormat="1" ht="12" customHeight="1">
      <c r="B10" s="35"/>
      <c r="D10" s="108" t="s">
        <v>108</v>
      </c>
      <c r="I10" s="109"/>
      <c r="L10" s="35"/>
    </row>
    <row r="11" spans="2:46" s="1" customFormat="1" ht="36.950000000000003" customHeight="1">
      <c r="B11" s="35"/>
      <c r="E11" s="330" t="s">
        <v>717</v>
      </c>
      <c r="F11" s="329"/>
      <c r="G11" s="329"/>
      <c r="H11" s="329"/>
      <c r="I11" s="109"/>
      <c r="L11" s="35"/>
    </row>
    <row r="12" spans="2:46" s="1" customFormat="1" ht="11.25">
      <c r="B12" s="35"/>
      <c r="I12" s="109"/>
      <c r="L12" s="35"/>
    </row>
    <row r="13" spans="2:46" s="1" customFormat="1" ht="12" customHeight="1">
      <c r="B13" s="35"/>
      <c r="D13" s="108" t="s">
        <v>18</v>
      </c>
      <c r="F13" s="14" t="s">
        <v>86</v>
      </c>
      <c r="I13" s="110" t="s">
        <v>20</v>
      </c>
      <c r="J13" s="14" t="s">
        <v>19</v>
      </c>
      <c r="L13" s="35"/>
    </row>
    <row r="14" spans="2:46" s="1" customFormat="1" ht="12" customHeight="1">
      <c r="B14" s="35"/>
      <c r="D14" s="108" t="s">
        <v>21</v>
      </c>
      <c r="F14" s="14" t="s">
        <v>22</v>
      </c>
      <c r="I14" s="110" t="s">
        <v>23</v>
      </c>
      <c r="J14" s="111" t="str">
        <f>'Rekapitulace stavby'!AN8</f>
        <v>27. 2. 2019</v>
      </c>
      <c r="L14" s="35"/>
    </row>
    <row r="15" spans="2:46" s="1" customFormat="1" ht="10.9" customHeight="1">
      <c r="B15" s="35"/>
      <c r="I15" s="109"/>
      <c r="L15" s="35"/>
    </row>
    <row r="16" spans="2:46" s="1" customFormat="1" ht="12" customHeight="1">
      <c r="B16" s="35"/>
      <c r="D16" s="108" t="s">
        <v>25</v>
      </c>
      <c r="I16" s="110" t="s">
        <v>26</v>
      </c>
      <c r="J16" s="14" t="str">
        <f>IF('Rekapitulace stavby'!AN10="","",'Rekapitulace stavby'!AN10)</f>
        <v/>
      </c>
      <c r="L16" s="35"/>
    </row>
    <row r="17" spans="2:12" s="1" customFormat="1" ht="18" customHeight="1">
      <c r="B17" s="35"/>
      <c r="E17" s="14" t="str">
        <f>IF('Rekapitulace stavby'!E11="","",'Rekapitulace stavby'!E11)</f>
        <v xml:space="preserve"> </v>
      </c>
      <c r="I17" s="110" t="s">
        <v>28</v>
      </c>
      <c r="J17" s="14" t="str">
        <f>IF('Rekapitulace stavby'!AN11="","",'Rekapitulace stavby'!AN11)</f>
        <v/>
      </c>
      <c r="L17" s="35"/>
    </row>
    <row r="18" spans="2:12" s="1" customFormat="1" ht="6.95" customHeight="1">
      <c r="B18" s="35"/>
      <c r="I18" s="109"/>
      <c r="L18" s="35"/>
    </row>
    <row r="19" spans="2:12" s="1" customFormat="1" ht="12" customHeight="1">
      <c r="B19" s="35"/>
      <c r="D19" s="108" t="s">
        <v>29</v>
      </c>
      <c r="I19" s="110" t="s">
        <v>26</v>
      </c>
      <c r="J19" s="27" t="str">
        <f>'Rekapitulace stavby'!AN13</f>
        <v>Vyplň údaj</v>
      </c>
      <c r="L19" s="35"/>
    </row>
    <row r="20" spans="2:12" s="1" customFormat="1" ht="18" customHeight="1">
      <c r="B20" s="35"/>
      <c r="E20" s="331" t="str">
        <f>'Rekapitulace stavby'!E14</f>
        <v>Vyplň údaj</v>
      </c>
      <c r="F20" s="332"/>
      <c r="G20" s="332"/>
      <c r="H20" s="332"/>
      <c r="I20" s="110" t="s">
        <v>28</v>
      </c>
      <c r="J20" s="27" t="str">
        <f>'Rekapitulace stavby'!AN14</f>
        <v>Vyplň údaj</v>
      </c>
      <c r="L20" s="35"/>
    </row>
    <row r="21" spans="2:12" s="1" customFormat="1" ht="6.95" customHeight="1">
      <c r="B21" s="35"/>
      <c r="I21" s="109"/>
      <c r="L21" s="35"/>
    </row>
    <row r="22" spans="2:12" s="1" customFormat="1" ht="12" customHeight="1">
      <c r="B22" s="35"/>
      <c r="D22" s="108" t="s">
        <v>31</v>
      </c>
      <c r="I22" s="110" t="s">
        <v>26</v>
      </c>
      <c r="J22" s="14" t="str">
        <f>IF('Rekapitulace stavby'!AN16="","",'Rekapitulace stavby'!AN16)</f>
        <v/>
      </c>
      <c r="L22" s="35"/>
    </row>
    <row r="23" spans="2:12" s="1" customFormat="1" ht="18" customHeight="1">
      <c r="B23" s="35"/>
      <c r="E23" s="14" t="str">
        <f>IF('Rekapitulace stavby'!E17="","",'Rekapitulace stavby'!E17)</f>
        <v xml:space="preserve"> </v>
      </c>
      <c r="I23" s="110" t="s">
        <v>28</v>
      </c>
      <c r="J23" s="14" t="str">
        <f>IF('Rekapitulace stavby'!AN17="","",'Rekapitulace stavby'!AN17)</f>
        <v/>
      </c>
      <c r="L23" s="35"/>
    </row>
    <row r="24" spans="2:12" s="1" customFormat="1" ht="6.95" customHeight="1">
      <c r="B24" s="35"/>
      <c r="I24" s="109"/>
      <c r="L24" s="35"/>
    </row>
    <row r="25" spans="2:12" s="1" customFormat="1" ht="12" customHeight="1">
      <c r="B25" s="35"/>
      <c r="D25" s="108" t="s">
        <v>33</v>
      </c>
      <c r="I25" s="110" t="s">
        <v>26</v>
      </c>
      <c r="J25" s="14" t="s">
        <v>19</v>
      </c>
      <c r="L25" s="35"/>
    </row>
    <row r="26" spans="2:12" s="1" customFormat="1" ht="18" customHeight="1">
      <c r="B26" s="35"/>
      <c r="E26" s="14" t="s">
        <v>34</v>
      </c>
      <c r="I26" s="110" t="s">
        <v>28</v>
      </c>
      <c r="J26" s="14" t="s">
        <v>19</v>
      </c>
      <c r="L26" s="35"/>
    </row>
    <row r="27" spans="2:12" s="1" customFormat="1" ht="6.95" customHeight="1">
      <c r="B27" s="35"/>
      <c r="I27" s="109"/>
      <c r="L27" s="35"/>
    </row>
    <row r="28" spans="2:12" s="1" customFormat="1" ht="12" customHeight="1">
      <c r="B28" s="35"/>
      <c r="D28" s="108" t="s">
        <v>35</v>
      </c>
      <c r="I28" s="109"/>
      <c r="L28" s="35"/>
    </row>
    <row r="29" spans="2:12" s="7" customFormat="1" ht="45" customHeight="1">
      <c r="B29" s="112"/>
      <c r="E29" s="333" t="s">
        <v>36</v>
      </c>
      <c r="F29" s="333"/>
      <c r="G29" s="333"/>
      <c r="H29" s="333"/>
      <c r="I29" s="113"/>
      <c r="L29" s="112"/>
    </row>
    <row r="30" spans="2:12" s="1" customFormat="1" ht="6.95" customHeight="1">
      <c r="B30" s="35"/>
      <c r="I30" s="109"/>
      <c r="L30" s="35"/>
    </row>
    <row r="31" spans="2:12" s="1" customFormat="1" ht="6.95" customHeight="1">
      <c r="B31" s="35"/>
      <c r="D31" s="53"/>
      <c r="E31" s="53"/>
      <c r="F31" s="53"/>
      <c r="G31" s="53"/>
      <c r="H31" s="53"/>
      <c r="I31" s="114"/>
      <c r="J31" s="53"/>
      <c r="K31" s="53"/>
      <c r="L31" s="35"/>
    </row>
    <row r="32" spans="2:12" s="1" customFormat="1" ht="25.35" customHeight="1">
      <c r="B32" s="35"/>
      <c r="D32" s="115" t="s">
        <v>37</v>
      </c>
      <c r="I32" s="109"/>
      <c r="J32" s="116">
        <f>ROUND(J100, 2)</f>
        <v>0</v>
      </c>
      <c r="L32" s="35"/>
    </row>
    <row r="33" spans="2:12" s="1" customFormat="1" ht="6.95" customHeight="1">
      <c r="B33" s="35"/>
      <c r="D33" s="53"/>
      <c r="E33" s="53"/>
      <c r="F33" s="53"/>
      <c r="G33" s="53"/>
      <c r="H33" s="53"/>
      <c r="I33" s="114"/>
      <c r="J33" s="53"/>
      <c r="K33" s="53"/>
      <c r="L33" s="35"/>
    </row>
    <row r="34" spans="2:12" s="1" customFormat="1" ht="14.45" customHeight="1">
      <c r="B34" s="35"/>
      <c r="F34" s="117" t="s">
        <v>39</v>
      </c>
      <c r="I34" s="118" t="s">
        <v>38</v>
      </c>
      <c r="J34" s="117" t="s">
        <v>40</v>
      </c>
      <c r="L34" s="35"/>
    </row>
    <row r="35" spans="2:12" s="1" customFormat="1" ht="14.45" customHeight="1">
      <c r="B35" s="35"/>
      <c r="D35" s="108" t="s">
        <v>41</v>
      </c>
      <c r="E35" s="108" t="s">
        <v>42</v>
      </c>
      <c r="F35" s="119">
        <f>ROUND((SUM(BE100:BE232)),  2)</f>
        <v>0</v>
      </c>
      <c r="I35" s="120">
        <v>0.21</v>
      </c>
      <c r="J35" s="119">
        <f>ROUND(((SUM(BE100:BE232))*I35),  2)</f>
        <v>0</v>
      </c>
      <c r="L35" s="35"/>
    </row>
    <row r="36" spans="2:12" s="1" customFormat="1" ht="14.45" customHeight="1">
      <c r="B36" s="35"/>
      <c r="E36" s="108" t="s">
        <v>43</v>
      </c>
      <c r="F36" s="119">
        <f>ROUND((SUM(BF100:BF232)),  2)</f>
        <v>0</v>
      </c>
      <c r="I36" s="120">
        <v>0.15</v>
      </c>
      <c r="J36" s="119">
        <f>ROUND(((SUM(BF100:BF232))*I36),  2)</f>
        <v>0</v>
      </c>
      <c r="L36" s="35"/>
    </row>
    <row r="37" spans="2:12" s="1" customFormat="1" ht="14.45" hidden="1" customHeight="1">
      <c r="B37" s="35"/>
      <c r="E37" s="108" t="s">
        <v>44</v>
      </c>
      <c r="F37" s="119">
        <f>ROUND((SUM(BG100:BG232)),  2)</f>
        <v>0</v>
      </c>
      <c r="I37" s="120">
        <v>0.21</v>
      </c>
      <c r="J37" s="119">
        <f>0</f>
        <v>0</v>
      </c>
      <c r="L37" s="35"/>
    </row>
    <row r="38" spans="2:12" s="1" customFormat="1" ht="14.45" hidden="1" customHeight="1">
      <c r="B38" s="35"/>
      <c r="E38" s="108" t="s">
        <v>45</v>
      </c>
      <c r="F38" s="119">
        <f>ROUND((SUM(BH100:BH232)),  2)</f>
        <v>0</v>
      </c>
      <c r="I38" s="120">
        <v>0.15</v>
      </c>
      <c r="J38" s="119">
        <f>0</f>
        <v>0</v>
      </c>
      <c r="L38" s="35"/>
    </row>
    <row r="39" spans="2:12" s="1" customFormat="1" ht="14.45" hidden="1" customHeight="1">
      <c r="B39" s="35"/>
      <c r="E39" s="108" t="s">
        <v>46</v>
      </c>
      <c r="F39" s="119">
        <f>ROUND((SUM(BI100:BI232)),  2)</f>
        <v>0</v>
      </c>
      <c r="I39" s="120">
        <v>0</v>
      </c>
      <c r="J39" s="119">
        <f>0</f>
        <v>0</v>
      </c>
      <c r="L39" s="35"/>
    </row>
    <row r="40" spans="2:12" s="1" customFormat="1" ht="6.95" customHeight="1">
      <c r="B40" s="35"/>
      <c r="I40" s="109"/>
      <c r="L40" s="35"/>
    </row>
    <row r="41" spans="2:12" s="1" customFormat="1" ht="25.35" customHeight="1">
      <c r="B41" s="35"/>
      <c r="C41" s="121"/>
      <c r="D41" s="122" t="s">
        <v>47</v>
      </c>
      <c r="E41" s="123"/>
      <c r="F41" s="123"/>
      <c r="G41" s="124" t="s">
        <v>48</v>
      </c>
      <c r="H41" s="125" t="s">
        <v>49</v>
      </c>
      <c r="I41" s="126"/>
      <c r="J41" s="127">
        <f>SUM(J32:J39)</f>
        <v>0</v>
      </c>
      <c r="K41" s="128"/>
      <c r="L41" s="35"/>
    </row>
    <row r="42" spans="2:12" s="1" customFormat="1" ht="14.45" customHeight="1">
      <c r="B42" s="129"/>
      <c r="C42" s="130"/>
      <c r="D42" s="130"/>
      <c r="E42" s="130"/>
      <c r="F42" s="130"/>
      <c r="G42" s="130"/>
      <c r="H42" s="130"/>
      <c r="I42" s="131"/>
      <c r="J42" s="130"/>
      <c r="K42" s="130"/>
      <c r="L42" s="35"/>
    </row>
    <row r="46" spans="2:12" s="1" customFormat="1" ht="6.95" customHeight="1">
      <c r="B46" s="132"/>
      <c r="C46" s="133"/>
      <c r="D46" s="133"/>
      <c r="E46" s="133"/>
      <c r="F46" s="133"/>
      <c r="G46" s="133"/>
      <c r="H46" s="133"/>
      <c r="I46" s="134"/>
      <c r="J46" s="133"/>
      <c r="K46" s="133"/>
      <c r="L46" s="35"/>
    </row>
    <row r="47" spans="2:12" s="1" customFormat="1" ht="24.95" customHeight="1">
      <c r="B47" s="31"/>
      <c r="C47" s="20" t="s">
        <v>110</v>
      </c>
      <c r="D47" s="32"/>
      <c r="E47" s="32"/>
      <c r="F47" s="32"/>
      <c r="G47" s="32"/>
      <c r="H47" s="32"/>
      <c r="I47" s="109"/>
      <c r="J47" s="32"/>
      <c r="K47" s="32"/>
      <c r="L47" s="35"/>
    </row>
    <row r="48" spans="2:12" s="1" customFormat="1" ht="6.95" customHeight="1">
      <c r="B48" s="31"/>
      <c r="C48" s="32"/>
      <c r="D48" s="32"/>
      <c r="E48" s="32"/>
      <c r="F48" s="32"/>
      <c r="G48" s="32"/>
      <c r="H48" s="32"/>
      <c r="I48" s="109"/>
      <c r="J48" s="32"/>
      <c r="K48" s="32"/>
      <c r="L48" s="35"/>
    </row>
    <row r="49" spans="2:47" s="1" customFormat="1" ht="12" customHeight="1">
      <c r="B49" s="31"/>
      <c r="C49" s="26" t="s">
        <v>16</v>
      </c>
      <c r="D49" s="32"/>
      <c r="E49" s="32"/>
      <c r="F49" s="32"/>
      <c r="G49" s="32"/>
      <c r="H49" s="32"/>
      <c r="I49" s="109"/>
      <c r="J49" s="32"/>
      <c r="K49" s="32"/>
      <c r="L49" s="35"/>
    </row>
    <row r="50" spans="2:47" s="1" customFormat="1" ht="16.5" customHeight="1">
      <c r="B50" s="31"/>
      <c r="C50" s="32"/>
      <c r="D50" s="32"/>
      <c r="E50" s="334" t="str">
        <f>E7</f>
        <v>GENERÁLNÍ OPRAVA E1 - rozdělení</v>
      </c>
      <c r="F50" s="335"/>
      <c r="G50" s="335"/>
      <c r="H50" s="335"/>
      <c r="I50" s="109"/>
      <c r="J50" s="32"/>
      <c r="K50" s="32"/>
      <c r="L50" s="35"/>
    </row>
    <row r="51" spans="2:47" ht="12" customHeight="1">
      <c r="B51" s="18"/>
      <c r="C51" s="26" t="s">
        <v>106</v>
      </c>
      <c r="D51" s="19"/>
      <c r="E51" s="19"/>
      <c r="F51" s="19"/>
      <c r="G51" s="19"/>
      <c r="H51" s="19"/>
      <c r="J51" s="19"/>
      <c r="K51" s="19"/>
      <c r="L51" s="17"/>
    </row>
    <row r="52" spans="2:47" s="1" customFormat="1" ht="16.5" customHeight="1">
      <c r="B52" s="31"/>
      <c r="C52" s="32"/>
      <c r="D52" s="32"/>
      <c r="E52" s="334" t="s">
        <v>716</v>
      </c>
      <c r="F52" s="302"/>
      <c r="G52" s="302"/>
      <c r="H52" s="302"/>
      <c r="I52" s="109"/>
      <c r="J52" s="32"/>
      <c r="K52" s="32"/>
      <c r="L52" s="35"/>
    </row>
    <row r="53" spans="2:47" s="1" customFormat="1" ht="12" customHeight="1">
      <c r="B53" s="31"/>
      <c r="C53" s="26" t="s">
        <v>108</v>
      </c>
      <c r="D53" s="32"/>
      <c r="E53" s="32"/>
      <c r="F53" s="32"/>
      <c r="G53" s="32"/>
      <c r="H53" s="32"/>
      <c r="I53" s="109"/>
      <c r="J53" s="32"/>
      <c r="K53" s="32"/>
      <c r="L53" s="35"/>
    </row>
    <row r="54" spans="2:47" s="1" customFormat="1" ht="16.5" customHeight="1">
      <c r="B54" s="31"/>
      <c r="C54" s="32"/>
      <c r="D54" s="32"/>
      <c r="E54" s="303" t="str">
        <f>E11</f>
        <v>01n - Bourací práce - neinvestiční náklady</v>
      </c>
      <c r="F54" s="302"/>
      <c r="G54" s="302"/>
      <c r="H54" s="302"/>
      <c r="I54" s="109"/>
      <c r="J54" s="32"/>
      <c r="K54" s="32"/>
      <c r="L54" s="35"/>
    </row>
    <row r="55" spans="2:47" s="1" customFormat="1" ht="6.95" customHeight="1">
      <c r="B55" s="31"/>
      <c r="C55" s="32"/>
      <c r="D55" s="32"/>
      <c r="E55" s="32"/>
      <c r="F55" s="32"/>
      <c r="G55" s="32"/>
      <c r="H55" s="32"/>
      <c r="I55" s="109"/>
      <c r="J55" s="32"/>
      <c r="K55" s="32"/>
      <c r="L55" s="35"/>
    </row>
    <row r="56" spans="2:47" s="1" customFormat="1" ht="12" customHeight="1">
      <c r="B56" s="31"/>
      <c r="C56" s="26" t="s">
        <v>21</v>
      </c>
      <c r="D56" s="32"/>
      <c r="E56" s="32"/>
      <c r="F56" s="24" t="str">
        <f>F14</f>
        <v>Liberec</v>
      </c>
      <c r="G56" s="32"/>
      <c r="H56" s="32"/>
      <c r="I56" s="110" t="s">
        <v>23</v>
      </c>
      <c r="J56" s="52" t="str">
        <f>IF(J14="","",J14)</f>
        <v>27. 2. 2019</v>
      </c>
      <c r="K56" s="32"/>
      <c r="L56" s="35"/>
    </row>
    <row r="57" spans="2:47" s="1" customFormat="1" ht="6.95" customHeight="1">
      <c r="B57" s="31"/>
      <c r="C57" s="32"/>
      <c r="D57" s="32"/>
      <c r="E57" s="32"/>
      <c r="F57" s="32"/>
      <c r="G57" s="32"/>
      <c r="H57" s="32"/>
      <c r="I57" s="109"/>
      <c r="J57" s="32"/>
      <c r="K57" s="32"/>
      <c r="L57" s="35"/>
    </row>
    <row r="58" spans="2:47" s="1" customFormat="1" ht="13.7" customHeight="1">
      <c r="B58" s="31"/>
      <c r="C58" s="26" t="s">
        <v>25</v>
      </c>
      <c r="D58" s="32"/>
      <c r="E58" s="32"/>
      <c r="F58" s="24" t="str">
        <f>E17</f>
        <v xml:space="preserve"> </v>
      </c>
      <c r="G58" s="32"/>
      <c r="H58" s="32"/>
      <c r="I58" s="110" t="s">
        <v>31</v>
      </c>
      <c r="J58" s="29" t="str">
        <f>E23</f>
        <v xml:space="preserve"> </v>
      </c>
      <c r="K58" s="32"/>
      <c r="L58" s="35"/>
    </row>
    <row r="59" spans="2:47" s="1" customFormat="1" ht="13.7" customHeight="1">
      <c r="B59" s="31"/>
      <c r="C59" s="26" t="s">
        <v>29</v>
      </c>
      <c r="D59" s="32"/>
      <c r="E59" s="32"/>
      <c r="F59" s="24" t="str">
        <f>IF(E20="","",E20)</f>
        <v>Vyplň údaj</v>
      </c>
      <c r="G59" s="32"/>
      <c r="H59" s="32"/>
      <c r="I59" s="110" t="s">
        <v>33</v>
      </c>
      <c r="J59" s="29" t="str">
        <f>E26</f>
        <v>Propos Liberec s.r.o.</v>
      </c>
      <c r="K59" s="32"/>
      <c r="L59" s="35"/>
    </row>
    <row r="60" spans="2:47" s="1" customFormat="1" ht="10.35" customHeight="1">
      <c r="B60" s="31"/>
      <c r="C60" s="32"/>
      <c r="D60" s="32"/>
      <c r="E60" s="32"/>
      <c r="F60" s="32"/>
      <c r="G60" s="32"/>
      <c r="H60" s="32"/>
      <c r="I60" s="109"/>
      <c r="J60" s="32"/>
      <c r="K60" s="32"/>
      <c r="L60" s="35"/>
    </row>
    <row r="61" spans="2:47" s="1" customFormat="1" ht="29.25" customHeight="1">
      <c r="B61" s="31"/>
      <c r="C61" s="135" t="s">
        <v>111</v>
      </c>
      <c r="D61" s="136"/>
      <c r="E61" s="136"/>
      <c r="F61" s="136"/>
      <c r="G61" s="136"/>
      <c r="H61" s="136"/>
      <c r="I61" s="137"/>
      <c r="J61" s="138" t="s">
        <v>112</v>
      </c>
      <c r="K61" s="136"/>
      <c r="L61" s="35"/>
    </row>
    <row r="62" spans="2:47" s="1" customFormat="1" ht="10.35" customHeight="1">
      <c r="B62" s="31"/>
      <c r="C62" s="32"/>
      <c r="D62" s="32"/>
      <c r="E62" s="32"/>
      <c r="F62" s="32"/>
      <c r="G62" s="32"/>
      <c r="H62" s="32"/>
      <c r="I62" s="109"/>
      <c r="J62" s="32"/>
      <c r="K62" s="32"/>
      <c r="L62" s="35"/>
    </row>
    <row r="63" spans="2:47" s="1" customFormat="1" ht="22.9" customHeight="1">
      <c r="B63" s="31"/>
      <c r="C63" s="139" t="s">
        <v>69</v>
      </c>
      <c r="D63" s="32"/>
      <c r="E63" s="32"/>
      <c r="F63" s="32"/>
      <c r="G63" s="32"/>
      <c r="H63" s="32"/>
      <c r="I63" s="109"/>
      <c r="J63" s="70">
        <f>J100</f>
        <v>0</v>
      </c>
      <c r="K63" s="32"/>
      <c r="L63" s="35"/>
      <c r="AU63" s="14" t="s">
        <v>113</v>
      </c>
    </row>
    <row r="64" spans="2:47" s="8" customFormat="1" ht="24.95" customHeight="1">
      <c r="B64" s="140"/>
      <c r="C64" s="141"/>
      <c r="D64" s="142" t="s">
        <v>114</v>
      </c>
      <c r="E64" s="143"/>
      <c r="F64" s="143"/>
      <c r="G64" s="143"/>
      <c r="H64" s="143"/>
      <c r="I64" s="144"/>
      <c r="J64" s="145">
        <f>J101</f>
        <v>0</v>
      </c>
      <c r="K64" s="141"/>
      <c r="L64" s="146"/>
    </row>
    <row r="65" spans="2:12" s="9" customFormat="1" ht="19.899999999999999" customHeight="1">
      <c r="B65" s="147"/>
      <c r="C65" s="91"/>
      <c r="D65" s="148" t="s">
        <v>115</v>
      </c>
      <c r="E65" s="149"/>
      <c r="F65" s="149"/>
      <c r="G65" s="149"/>
      <c r="H65" s="149"/>
      <c r="I65" s="150"/>
      <c r="J65" s="151">
        <f>J102</f>
        <v>0</v>
      </c>
      <c r="K65" s="91"/>
      <c r="L65" s="152"/>
    </row>
    <row r="66" spans="2:12" s="9" customFormat="1" ht="19.899999999999999" customHeight="1">
      <c r="B66" s="147"/>
      <c r="C66" s="91"/>
      <c r="D66" s="148" t="s">
        <v>116</v>
      </c>
      <c r="E66" s="149"/>
      <c r="F66" s="149"/>
      <c r="G66" s="149"/>
      <c r="H66" s="149"/>
      <c r="I66" s="150"/>
      <c r="J66" s="151">
        <f>J108</f>
        <v>0</v>
      </c>
      <c r="K66" s="91"/>
      <c r="L66" s="152"/>
    </row>
    <row r="67" spans="2:12" s="9" customFormat="1" ht="19.899999999999999" customHeight="1">
      <c r="B67" s="147"/>
      <c r="C67" s="91"/>
      <c r="D67" s="148" t="s">
        <v>117</v>
      </c>
      <c r="E67" s="149"/>
      <c r="F67" s="149"/>
      <c r="G67" s="149"/>
      <c r="H67" s="149"/>
      <c r="I67" s="150"/>
      <c r="J67" s="151">
        <f>J166</f>
        <v>0</v>
      </c>
      <c r="K67" s="91"/>
      <c r="L67" s="152"/>
    </row>
    <row r="68" spans="2:12" s="8" customFormat="1" ht="24.95" customHeight="1">
      <c r="B68" s="140"/>
      <c r="C68" s="141"/>
      <c r="D68" s="142" t="s">
        <v>247</v>
      </c>
      <c r="E68" s="143"/>
      <c r="F68" s="143"/>
      <c r="G68" s="143"/>
      <c r="H68" s="143"/>
      <c r="I68" s="144"/>
      <c r="J68" s="145">
        <f>J181</f>
        <v>0</v>
      </c>
      <c r="K68" s="141"/>
      <c r="L68" s="146"/>
    </row>
    <row r="69" spans="2:12" s="9" customFormat="1" ht="19.899999999999999" customHeight="1">
      <c r="B69" s="147"/>
      <c r="C69" s="91"/>
      <c r="D69" s="148" t="s">
        <v>718</v>
      </c>
      <c r="E69" s="149"/>
      <c r="F69" s="149"/>
      <c r="G69" s="149"/>
      <c r="H69" s="149"/>
      <c r="I69" s="150"/>
      <c r="J69" s="151">
        <f>J182</f>
        <v>0</v>
      </c>
      <c r="K69" s="91"/>
      <c r="L69" s="152"/>
    </row>
    <row r="70" spans="2:12" s="9" customFormat="1" ht="19.899999999999999" customHeight="1">
      <c r="B70" s="147"/>
      <c r="C70" s="91"/>
      <c r="D70" s="148" t="s">
        <v>719</v>
      </c>
      <c r="E70" s="149"/>
      <c r="F70" s="149"/>
      <c r="G70" s="149"/>
      <c r="H70" s="149"/>
      <c r="I70" s="150"/>
      <c r="J70" s="151">
        <f>J184</f>
        <v>0</v>
      </c>
      <c r="K70" s="91"/>
      <c r="L70" s="152"/>
    </row>
    <row r="71" spans="2:12" s="9" customFormat="1" ht="19.899999999999999" customHeight="1">
      <c r="B71" s="147"/>
      <c r="C71" s="91"/>
      <c r="D71" s="148" t="s">
        <v>720</v>
      </c>
      <c r="E71" s="149"/>
      <c r="F71" s="149"/>
      <c r="G71" s="149"/>
      <c r="H71" s="149"/>
      <c r="I71" s="150"/>
      <c r="J71" s="151">
        <f>J186</f>
        <v>0</v>
      </c>
      <c r="K71" s="91"/>
      <c r="L71" s="152"/>
    </row>
    <row r="72" spans="2:12" s="9" customFormat="1" ht="19.899999999999999" customHeight="1">
      <c r="B72" s="147"/>
      <c r="C72" s="91"/>
      <c r="D72" s="148" t="s">
        <v>249</v>
      </c>
      <c r="E72" s="149"/>
      <c r="F72" s="149"/>
      <c r="G72" s="149"/>
      <c r="H72" s="149"/>
      <c r="I72" s="150"/>
      <c r="J72" s="151">
        <f>J189</f>
        <v>0</v>
      </c>
      <c r="K72" s="91"/>
      <c r="L72" s="152"/>
    </row>
    <row r="73" spans="2:12" s="9" customFormat="1" ht="19.899999999999999" customHeight="1">
      <c r="B73" s="147"/>
      <c r="C73" s="91"/>
      <c r="D73" s="148" t="s">
        <v>250</v>
      </c>
      <c r="E73" s="149"/>
      <c r="F73" s="149"/>
      <c r="G73" s="149"/>
      <c r="H73" s="149"/>
      <c r="I73" s="150"/>
      <c r="J73" s="151">
        <f>J196</f>
        <v>0</v>
      </c>
      <c r="K73" s="91"/>
      <c r="L73" s="152"/>
    </row>
    <row r="74" spans="2:12" s="9" customFormat="1" ht="19.899999999999999" customHeight="1">
      <c r="B74" s="147"/>
      <c r="C74" s="91"/>
      <c r="D74" s="148" t="s">
        <v>721</v>
      </c>
      <c r="E74" s="149"/>
      <c r="F74" s="149"/>
      <c r="G74" s="149"/>
      <c r="H74" s="149"/>
      <c r="I74" s="150"/>
      <c r="J74" s="151">
        <f>J200</f>
        <v>0</v>
      </c>
      <c r="K74" s="91"/>
      <c r="L74" s="152"/>
    </row>
    <row r="75" spans="2:12" s="9" customFormat="1" ht="19.899999999999999" customHeight="1">
      <c r="B75" s="147"/>
      <c r="C75" s="91"/>
      <c r="D75" s="148" t="s">
        <v>722</v>
      </c>
      <c r="E75" s="149"/>
      <c r="F75" s="149"/>
      <c r="G75" s="149"/>
      <c r="H75" s="149"/>
      <c r="I75" s="150"/>
      <c r="J75" s="151">
        <f>J202</f>
        <v>0</v>
      </c>
      <c r="K75" s="91"/>
      <c r="L75" s="152"/>
    </row>
    <row r="76" spans="2:12" s="9" customFormat="1" ht="19.899999999999999" customHeight="1">
      <c r="B76" s="147"/>
      <c r="C76" s="91"/>
      <c r="D76" s="148" t="s">
        <v>723</v>
      </c>
      <c r="E76" s="149"/>
      <c r="F76" s="149"/>
      <c r="G76" s="149"/>
      <c r="H76" s="149"/>
      <c r="I76" s="150"/>
      <c r="J76" s="151">
        <f>J219</f>
        <v>0</v>
      </c>
      <c r="K76" s="91"/>
      <c r="L76" s="152"/>
    </row>
    <row r="77" spans="2:12" s="9" customFormat="1" ht="19.899999999999999" customHeight="1">
      <c r="B77" s="147"/>
      <c r="C77" s="91"/>
      <c r="D77" s="148" t="s">
        <v>724</v>
      </c>
      <c r="E77" s="149"/>
      <c r="F77" s="149"/>
      <c r="G77" s="149"/>
      <c r="H77" s="149"/>
      <c r="I77" s="150"/>
      <c r="J77" s="151">
        <f>J225</f>
        <v>0</v>
      </c>
      <c r="K77" s="91"/>
      <c r="L77" s="152"/>
    </row>
    <row r="78" spans="2:12" s="9" customFormat="1" ht="19.899999999999999" customHeight="1">
      <c r="B78" s="147"/>
      <c r="C78" s="91"/>
      <c r="D78" s="148" t="s">
        <v>254</v>
      </c>
      <c r="E78" s="149"/>
      <c r="F78" s="149"/>
      <c r="G78" s="149"/>
      <c r="H78" s="149"/>
      <c r="I78" s="150"/>
      <c r="J78" s="151">
        <f>J227</f>
        <v>0</v>
      </c>
      <c r="K78" s="91"/>
      <c r="L78" s="152"/>
    </row>
    <row r="79" spans="2:12" s="1" customFormat="1" ht="21.75" customHeight="1">
      <c r="B79" s="31"/>
      <c r="C79" s="32"/>
      <c r="D79" s="32"/>
      <c r="E79" s="32"/>
      <c r="F79" s="32"/>
      <c r="G79" s="32"/>
      <c r="H79" s="32"/>
      <c r="I79" s="109"/>
      <c r="J79" s="32"/>
      <c r="K79" s="32"/>
      <c r="L79" s="35"/>
    </row>
    <row r="80" spans="2:12" s="1" customFormat="1" ht="6.95" customHeight="1">
      <c r="B80" s="43"/>
      <c r="C80" s="44"/>
      <c r="D80" s="44"/>
      <c r="E80" s="44"/>
      <c r="F80" s="44"/>
      <c r="G80" s="44"/>
      <c r="H80" s="44"/>
      <c r="I80" s="131"/>
      <c r="J80" s="44"/>
      <c r="K80" s="44"/>
      <c r="L80" s="35"/>
    </row>
    <row r="84" spans="2:12" s="1" customFormat="1" ht="6.95" customHeight="1">
      <c r="B84" s="45"/>
      <c r="C84" s="46"/>
      <c r="D84" s="46"/>
      <c r="E84" s="46"/>
      <c r="F84" s="46"/>
      <c r="G84" s="46"/>
      <c r="H84" s="46"/>
      <c r="I84" s="134"/>
      <c r="J84" s="46"/>
      <c r="K84" s="46"/>
      <c r="L84" s="35"/>
    </row>
    <row r="85" spans="2:12" s="1" customFormat="1" ht="24.95" customHeight="1">
      <c r="B85" s="31"/>
      <c r="C85" s="20" t="s">
        <v>118</v>
      </c>
      <c r="D85" s="32"/>
      <c r="E85" s="32"/>
      <c r="F85" s="32"/>
      <c r="G85" s="32"/>
      <c r="H85" s="32"/>
      <c r="I85" s="109"/>
      <c r="J85" s="32"/>
      <c r="K85" s="32"/>
      <c r="L85" s="35"/>
    </row>
    <row r="86" spans="2:12" s="1" customFormat="1" ht="6.95" customHeight="1">
      <c r="B86" s="31"/>
      <c r="C86" s="32"/>
      <c r="D86" s="32"/>
      <c r="E86" s="32"/>
      <c r="F86" s="32"/>
      <c r="G86" s="32"/>
      <c r="H86" s="32"/>
      <c r="I86" s="109"/>
      <c r="J86" s="32"/>
      <c r="K86" s="32"/>
      <c r="L86" s="35"/>
    </row>
    <row r="87" spans="2:12" s="1" customFormat="1" ht="12" customHeight="1">
      <c r="B87" s="31"/>
      <c r="C87" s="26" t="s">
        <v>16</v>
      </c>
      <c r="D87" s="32"/>
      <c r="E87" s="32"/>
      <c r="F87" s="32"/>
      <c r="G87" s="32"/>
      <c r="H87" s="32"/>
      <c r="I87" s="109"/>
      <c r="J87" s="32"/>
      <c r="K87" s="32"/>
      <c r="L87" s="35"/>
    </row>
    <row r="88" spans="2:12" s="1" customFormat="1" ht="16.5" customHeight="1">
      <c r="B88" s="31"/>
      <c r="C88" s="32"/>
      <c r="D88" s="32"/>
      <c r="E88" s="334" t="str">
        <f>E7</f>
        <v>GENERÁLNÍ OPRAVA E1 - rozdělení</v>
      </c>
      <c r="F88" s="335"/>
      <c r="G88" s="335"/>
      <c r="H88" s="335"/>
      <c r="I88" s="109"/>
      <c r="J88" s="32"/>
      <c r="K88" s="32"/>
      <c r="L88" s="35"/>
    </row>
    <row r="89" spans="2:12" ht="12" customHeight="1">
      <c r="B89" s="18"/>
      <c r="C89" s="26" t="s">
        <v>106</v>
      </c>
      <c r="D89" s="19"/>
      <c r="E89" s="19"/>
      <c r="F89" s="19"/>
      <c r="G89" s="19"/>
      <c r="H89" s="19"/>
      <c r="J89" s="19"/>
      <c r="K89" s="19"/>
      <c r="L89" s="17"/>
    </row>
    <row r="90" spans="2:12" s="1" customFormat="1" ht="16.5" customHeight="1">
      <c r="B90" s="31"/>
      <c r="C90" s="32"/>
      <c r="D90" s="32"/>
      <c r="E90" s="334" t="s">
        <v>716</v>
      </c>
      <c r="F90" s="302"/>
      <c r="G90" s="302"/>
      <c r="H90" s="302"/>
      <c r="I90" s="109"/>
      <c r="J90" s="32"/>
      <c r="K90" s="32"/>
      <c r="L90" s="35"/>
    </row>
    <row r="91" spans="2:12" s="1" customFormat="1" ht="12" customHeight="1">
      <c r="B91" s="31"/>
      <c r="C91" s="26" t="s">
        <v>108</v>
      </c>
      <c r="D91" s="32"/>
      <c r="E91" s="32"/>
      <c r="F91" s="32"/>
      <c r="G91" s="32"/>
      <c r="H91" s="32"/>
      <c r="I91" s="109"/>
      <c r="J91" s="32"/>
      <c r="K91" s="32"/>
      <c r="L91" s="35"/>
    </row>
    <row r="92" spans="2:12" s="1" customFormat="1" ht="16.5" customHeight="1">
      <c r="B92" s="31"/>
      <c r="C92" s="32"/>
      <c r="D92" s="32"/>
      <c r="E92" s="303" t="str">
        <f>E11</f>
        <v>01n - Bourací práce - neinvestiční náklady</v>
      </c>
      <c r="F92" s="302"/>
      <c r="G92" s="302"/>
      <c r="H92" s="302"/>
      <c r="I92" s="109"/>
      <c r="J92" s="32"/>
      <c r="K92" s="32"/>
      <c r="L92" s="35"/>
    </row>
    <row r="93" spans="2:12" s="1" customFormat="1" ht="6.95" customHeight="1">
      <c r="B93" s="31"/>
      <c r="C93" s="32"/>
      <c r="D93" s="32"/>
      <c r="E93" s="32"/>
      <c r="F93" s="32"/>
      <c r="G93" s="32"/>
      <c r="H93" s="32"/>
      <c r="I93" s="109"/>
      <c r="J93" s="32"/>
      <c r="K93" s="32"/>
      <c r="L93" s="35"/>
    </row>
    <row r="94" spans="2:12" s="1" customFormat="1" ht="12" customHeight="1">
      <c r="B94" s="31"/>
      <c r="C94" s="26" t="s">
        <v>21</v>
      </c>
      <c r="D94" s="32"/>
      <c r="E94" s="32"/>
      <c r="F94" s="24" t="str">
        <f>F14</f>
        <v>Liberec</v>
      </c>
      <c r="G94" s="32"/>
      <c r="H94" s="32"/>
      <c r="I94" s="110" t="s">
        <v>23</v>
      </c>
      <c r="J94" s="52" t="str">
        <f>IF(J14="","",J14)</f>
        <v>27. 2. 2019</v>
      </c>
      <c r="K94" s="32"/>
      <c r="L94" s="35"/>
    </row>
    <row r="95" spans="2:12" s="1" customFormat="1" ht="6.95" customHeight="1">
      <c r="B95" s="31"/>
      <c r="C95" s="32"/>
      <c r="D95" s="32"/>
      <c r="E95" s="32"/>
      <c r="F95" s="32"/>
      <c r="G95" s="32"/>
      <c r="H95" s="32"/>
      <c r="I95" s="109"/>
      <c r="J95" s="32"/>
      <c r="K95" s="32"/>
      <c r="L95" s="35"/>
    </row>
    <row r="96" spans="2:12" s="1" customFormat="1" ht="13.7" customHeight="1">
      <c r="B96" s="31"/>
      <c r="C96" s="26" t="s">
        <v>25</v>
      </c>
      <c r="D96" s="32"/>
      <c r="E96" s="32"/>
      <c r="F96" s="24" t="str">
        <f>E17</f>
        <v xml:space="preserve"> </v>
      </c>
      <c r="G96" s="32"/>
      <c r="H96" s="32"/>
      <c r="I96" s="110" t="s">
        <v>31</v>
      </c>
      <c r="J96" s="29" t="str">
        <f>E23</f>
        <v xml:space="preserve"> </v>
      </c>
      <c r="K96" s="32"/>
      <c r="L96" s="35"/>
    </row>
    <row r="97" spans="2:65" s="1" customFormat="1" ht="13.7" customHeight="1">
      <c r="B97" s="31"/>
      <c r="C97" s="26" t="s">
        <v>29</v>
      </c>
      <c r="D97" s="32"/>
      <c r="E97" s="32"/>
      <c r="F97" s="24" t="str">
        <f>IF(E20="","",E20)</f>
        <v>Vyplň údaj</v>
      </c>
      <c r="G97" s="32"/>
      <c r="H97" s="32"/>
      <c r="I97" s="110" t="s">
        <v>33</v>
      </c>
      <c r="J97" s="29" t="str">
        <f>E26</f>
        <v>Propos Liberec s.r.o.</v>
      </c>
      <c r="K97" s="32"/>
      <c r="L97" s="35"/>
    </row>
    <row r="98" spans="2:65" s="1" customFormat="1" ht="10.35" customHeight="1">
      <c r="B98" s="31"/>
      <c r="C98" s="32"/>
      <c r="D98" s="32"/>
      <c r="E98" s="32"/>
      <c r="F98" s="32"/>
      <c r="G98" s="32"/>
      <c r="H98" s="32"/>
      <c r="I98" s="109"/>
      <c r="J98" s="32"/>
      <c r="K98" s="32"/>
      <c r="L98" s="35"/>
    </row>
    <row r="99" spans="2:65" s="10" customFormat="1" ht="29.25" customHeight="1">
      <c r="B99" s="153"/>
      <c r="C99" s="154" t="s">
        <v>119</v>
      </c>
      <c r="D99" s="155" t="s">
        <v>56</v>
      </c>
      <c r="E99" s="155" t="s">
        <v>52</v>
      </c>
      <c r="F99" s="155" t="s">
        <v>53</v>
      </c>
      <c r="G99" s="155" t="s">
        <v>120</v>
      </c>
      <c r="H99" s="155" t="s">
        <v>121</v>
      </c>
      <c r="I99" s="156" t="s">
        <v>122</v>
      </c>
      <c r="J99" s="155" t="s">
        <v>112</v>
      </c>
      <c r="K99" s="157" t="s">
        <v>123</v>
      </c>
      <c r="L99" s="158"/>
      <c r="M99" s="61" t="s">
        <v>19</v>
      </c>
      <c r="N99" s="62" t="s">
        <v>41</v>
      </c>
      <c r="O99" s="62" t="s">
        <v>124</v>
      </c>
      <c r="P99" s="62" t="s">
        <v>125</v>
      </c>
      <c r="Q99" s="62" t="s">
        <v>126</v>
      </c>
      <c r="R99" s="62" t="s">
        <v>127</v>
      </c>
      <c r="S99" s="62" t="s">
        <v>128</v>
      </c>
      <c r="T99" s="63" t="s">
        <v>129</v>
      </c>
    </row>
    <row r="100" spans="2:65" s="1" customFormat="1" ht="22.9" customHeight="1">
      <c r="B100" s="31"/>
      <c r="C100" s="68" t="s">
        <v>130</v>
      </c>
      <c r="D100" s="32"/>
      <c r="E100" s="32"/>
      <c r="F100" s="32"/>
      <c r="G100" s="32"/>
      <c r="H100" s="32"/>
      <c r="I100" s="109"/>
      <c r="J100" s="159">
        <f>BK100</f>
        <v>0</v>
      </c>
      <c r="K100" s="32"/>
      <c r="L100" s="35"/>
      <c r="M100" s="64"/>
      <c r="N100" s="65"/>
      <c r="O100" s="65"/>
      <c r="P100" s="160">
        <f>P101+P181</f>
        <v>0</v>
      </c>
      <c r="Q100" s="65"/>
      <c r="R100" s="160">
        <f>R101+R181</f>
        <v>8.8196499999999997E-2</v>
      </c>
      <c r="S100" s="65"/>
      <c r="T100" s="161">
        <f>T101+T181</f>
        <v>294.46171249000002</v>
      </c>
      <c r="AT100" s="14" t="s">
        <v>70</v>
      </c>
      <c r="AU100" s="14" t="s">
        <v>113</v>
      </c>
      <c r="BK100" s="162">
        <f>BK101+BK181</f>
        <v>0</v>
      </c>
    </row>
    <row r="101" spans="2:65" s="11" customFormat="1" ht="25.9" customHeight="1">
      <c r="B101" s="163"/>
      <c r="C101" s="164"/>
      <c r="D101" s="165" t="s">
        <v>70</v>
      </c>
      <c r="E101" s="166" t="s">
        <v>131</v>
      </c>
      <c r="F101" s="166" t="s">
        <v>132</v>
      </c>
      <c r="G101" s="164"/>
      <c r="H101" s="164"/>
      <c r="I101" s="167"/>
      <c r="J101" s="168">
        <f>BK101</f>
        <v>0</v>
      </c>
      <c r="K101" s="164"/>
      <c r="L101" s="169"/>
      <c r="M101" s="170"/>
      <c r="N101" s="171"/>
      <c r="O101" s="171"/>
      <c r="P101" s="172">
        <f>P102+P108+P166</f>
        <v>0</v>
      </c>
      <c r="Q101" s="171"/>
      <c r="R101" s="172">
        <f>R102+R108+R166</f>
        <v>7.8686499999999993E-2</v>
      </c>
      <c r="S101" s="171"/>
      <c r="T101" s="173">
        <f>T102+T108+T166</f>
        <v>223.32453900000002</v>
      </c>
      <c r="AR101" s="174" t="s">
        <v>78</v>
      </c>
      <c r="AT101" s="175" t="s">
        <v>70</v>
      </c>
      <c r="AU101" s="175" t="s">
        <v>71</v>
      </c>
      <c r="AY101" s="174" t="s">
        <v>133</v>
      </c>
      <c r="BK101" s="176">
        <f>BK102+BK108+BK166</f>
        <v>0</v>
      </c>
    </row>
    <row r="102" spans="2:65" s="11" customFormat="1" ht="22.9" customHeight="1">
      <c r="B102" s="163"/>
      <c r="C102" s="164"/>
      <c r="D102" s="165" t="s">
        <v>70</v>
      </c>
      <c r="E102" s="177" t="s">
        <v>78</v>
      </c>
      <c r="F102" s="177" t="s">
        <v>134</v>
      </c>
      <c r="G102" s="164"/>
      <c r="H102" s="164"/>
      <c r="I102" s="167"/>
      <c r="J102" s="178">
        <f>BK102</f>
        <v>0</v>
      </c>
      <c r="K102" s="164"/>
      <c r="L102" s="169"/>
      <c r="M102" s="170"/>
      <c r="N102" s="171"/>
      <c r="O102" s="171"/>
      <c r="P102" s="172">
        <f>SUM(P103:P107)</f>
        <v>0</v>
      </c>
      <c r="Q102" s="171"/>
      <c r="R102" s="172">
        <f>SUM(R103:R107)</f>
        <v>0</v>
      </c>
      <c r="S102" s="171"/>
      <c r="T102" s="173">
        <f>SUM(T103:T107)</f>
        <v>0</v>
      </c>
      <c r="AR102" s="174" t="s">
        <v>78</v>
      </c>
      <c r="AT102" s="175" t="s">
        <v>70</v>
      </c>
      <c r="AU102" s="175" t="s">
        <v>78</v>
      </c>
      <c r="AY102" s="174" t="s">
        <v>133</v>
      </c>
      <c r="BK102" s="176">
        <f>SUM(BK103:BK107)</f>
        <v>0</v>
      </c>
    </row>
    <row r="103" spans="2:65" s="1" customFormat="1" ht="22.5" customHeight="1">
      <c r="B103" s="31"/>
      <c r="C103" s="179" t="s">
        <v>78</v>
      </c>
      <c r="D103" s="179" t="s">
        <v>135</v>
      </c>
      <c r="E103" s="180" t="s">
        <v>725</v>
      </c>
      <c r="F103" s="181" t="s">
        <v>726</v>
      </c>
      <c r="G103" s="182" t="s">
        <v>138</v>
      </c>
      <c r="H103" s="183">
        <v>4.8600000000000003</v>
      </c>
      <c r="I103" s="184"/>
      <c r="J103" s="185">
        <f>ROUND(I103*H103,2)</f>
        <v>0</v>
      </c>
      <c r="K103" s="181" t="s">
        <v>139</v>
      </c>
      <c r="L103" s="35"/>
      <c r="M103" s="186" t="s">
        <v>19</v>
      </c>
      <c r="N103" s="187" t="s">
        <v>42</v>
      </c>
      <c r="O103" s="57"/>
      <c r="P103" s="188">
        <f>O103*H103</f>
        <v>0</v>
      </c>
      <c r="Q103" s="188">
        <v>0</v>
      </c>
      <c r="R103" s="188">
        <f>Q103*H103</f>
        <v>0</v>
      </c>
      <c r="S103" s="188">
        <v>0</v>
      </c>
      <c r="T103" s="189">
        <f>S103*H103</f>
        <v>0</v>
      </c>
      <c r="AR103" s="14" t="s">
        <v>140</v>
      </c>
      <c r="AT103" s="14" t="s">
        <v>135</v>
      </c>
      <c r="AU103" s="14" t="s">
        <v>80</v>
      </c>
      <c r="AY103" s="14" t="s">
        <v>133</v>
      </c>
      <c r="BE103" s="190">
        <f>IF(N103="základní",J103,0)</f>
        <v>0</v>
      </c>
      <c r="BF103" s="190">
        <f>IF(N103="snížená",J103,0)</f>
        <v>0</v>
      </c>
      <c r="BG103" s="190">
        <f>IF(N103="zákl. přenesená",J103,0)</f>
        <v>0</v>
      </c>
      <c r="BH103" s="190">
        <f>IF(N103="sníž. přenesená",J103,0)</f>
        <v>0</v>
      </c>
      <c r="BI103" s="190">
        <f>IF(N103="nulová",J103,0)</f>
        <v>0</v>
      </c>
      <c r="BJ103" s="14" t="s">
        <v>78</v>
      </c>
      <c r="BK103" s="190">
        <f>ROUND(I103*H103,2)</f>
        <v>0</v>
      </c>
      <c r="BL103" s="14" t="s">
        <v>140</v>
      </c>
      <c r="BM103" s="14" t="s">
        <v>727</v>
      </c>
    </row>
    <row r="104" spans="2:65" s="1" customFormat="1" ht="16.5" customHeight="1">
      <c r="B104" s="31"/>
      <c r="C104" s="179" t="s">
        <v>80</v>
      </c>
      <c r="D104" s="179" t="s">
        <v>135</v>
      </c>
      <c r="E104" s="180" t="s">
        <v>728</v>
      </c>
      <c r="F104" s="181" t="s">
        <v>729</v>
      </c>
      <c r="G104" s="182" t="s">
        <v>138</v>
      </c>
      <c r="H104" s="183">
        <v>0.14399999999999999</v>
      </c>
      <c r="I104" s="184"/>
      <c r="J104" s="185">
        <f>ROUND(I104*H104,2)</f>
        <v>0</v>
      </c>
      <c r="K104" s="181" t="s">
        <v>139</v>
      </c>
      <c r="L104" s="35"/>
      <c r="M104" s="186" t="s">
        <v>19</v>
      </c>
      <c r="N104" s="187" t="s">
        <v>42</v>
      </c>
      <c r="O104" s="57"/>
      <c r="P104" s="188">
        <f>O104*H104</f>
        <v>0</v>
      </c>
      <c r="Q104" s="188">
        <v>0</v>
      </c>
      <c r="R104" s="188">
        <f>Q104*H104</f>
        <v>0</v>
      </c>
      <c r="S104" s="188">
        <v>0</v>
      </c>
      <c r="T104" s="189">
        <f>S104*H104</f>
        <v>0</v>
      </c>
      <c r="AR104" s="14" t="s">
        <v>140</v>
      </c>
      <c r="AT104" s="14" t="s">
        <v>135</v>
      </c>
      <c r="AU104" s="14" t="s">
        <v>80</v>
      </c>
      <c r="AY104" s="14" t="s">
        <v>133</v>
      </c>
      <c r="BE104" s="190">
        <f>IF(N104="základní",J104,0)</f>
        <v>0</v>
      </c>
      <c r="BF104" s="190">
        <f>IF(N104="snížená",J104,0)</f>
        <v>0</v>
      </c>
      <c r="BG104" s="190">
        <f>IF(N104="zákl. přenesená",J104,0)</f>
        <v>0</v>
      </c>
      <c r="BH104" s="190">
        <f>IF(N104="sníž. přenesená",J104,0)</f>
        <v>0</v>
      </c>
      <c r="BI104" s="190">
        <f>IF(N104="nulová",J104,0)</f>
        <v>0</v>
      </c>
      <c r="BJ104" s="14" t="s">
        <v>78</v>
      </c>
      <c r="BK104" s="190">
        <f>ROUND(I104*H104,2)</f>
        <v>0</v>
      </c>
      <c r="BL104" s="14" t="s">
        <v>140</v>
      </c>
      <c r="BM104" s="14" t="s">
        <v>730</v>
      </c>
    </row>
    <row r="105" spans="2:65" s="1" customFormat="1" ht="22.5" customHeight="1">
      <c r="B105" s="31"/>
      <c r="C105" s="179" t="s">
        <v>145</v>
      </c>
      <c r="D105" s="179" t="s">
        <v>135</v>
      </c>
      <c r="E105" s="180" t="s">
        <v>142</v>
      </c>
      <c r="F105" s="181" t="s">
        <v>143</v>
      </c>
      <c r="G105" s="182" t="s">
        <v>138</v>
      </c>
      <c r="H105" s="183">
        <v>0.14399999999999999</v>
      </c>
      <c r="I105" s="184"/>
      <c r="J105" s="185">
        <f>ROUND(I105*H105,2)</f>
        <v>0</v>
      </c>
      <c r="K105" s="181" t="s">
        <v>139</v>
      </c>
      <c r="L105" s="35"/>
      <c r="M105" s="186" t="s">
        <v>19</v>
      </c>
      <c r="N105" s="187" t="s">
        <v>42</v>
      </c>
      <c r="O105" s="57"/>
      <c r="P105" s="188">
        <f>O105*H105</f>
        <v>0</v>
      </c>
      <c r="Q105" s="188">
        <v>0</v>
      </c>
      <c r="R105" s="188">
        <f>Q105*H105</f>
        <v>0</v>
      </c>
      <c r="S105" s="188">
        <v>0</v>
      </c>
      <c r="T105" s="189">
        <f>S105*H105</f>
        <v>0</v>
      </c>
      <c r="AR105" s="14" t="s">
        <v>140</v>
      </c>
      <c r="AT105" s="14" t="s">
        <v>135</v>
      </c>
      <c r="AU105" s="14" t="s">
        <v>80</v>
      </c>
      <c r="AY105" s="14" t="s">
        <v>133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4" t="s">
        <v>78</v>
      </c>
      <c r="BK105" s="190">
        <f>ROUND(I105*H105,2)</f>
        <v>0</v>
      </c>
      <c r="BL105" s="14" t="s">
        <v>140</v>
      </c>
      <c r="BM105" s="14" t="s">
        <v>144</v>
      </c>
    </row>
    <row r="106" spans="2:65" s="1" customFormat="1" ht="16.5" customHeight="1">
      <c r="B106" s="31"/>
      <c r="C106" s="179" t="s">
        <v>140</v>
      </c>
      <c r="D106" s="179" t="s">
        <v>135</v>
      </c>
      <c r="E106" s="180" t="s">
        <v>146</v>
      </c>
      <c r="F106" s="181" t="s">
        <v>147</v>
      </c>
      <c r="G106" s="182" t="s">
        <v>138</v>
      </c>
      <c r="H106" s="183">
        <v>0.14399999999999999</v>
      </c>
      <c r="I106" s="184"/>
      <c r="J106" s="185">
        <f>ROUND(I106*H106,2)</f>
        <v>0</v>
      </c>
      <c r="K106" s="181" t="s">
        <v>139</v>
      </c>
      <c r="L106" s="35"/>
      <c r="M106" s="186" t="s">
        <v>19</v>
      </c>
      <c r="N106" s="187" t="s">
        <v>42</v>
      </c>
      <c r="O106" s="57"/>
      <c r="P106" s="188">
        <f>O106*H106</f>
        <v>0</v>
      </c>
      <c r="Q106" s="188">
        <v>0</v>
      </c>
      <c r="R106" s="188">
        <f>Q106*H106</f>
        <v>0</v>
      </c>
      <c r="S106" s="188">
        <v>0</v>
      </c>
      <c r="T106" s="189">
        <f>S106*H106</f>
        <v>0</v>
      </c>
      <c r="AR106" s="14" t="s">
        <v>140</v>
      </c>
      <c r="AT106" s="14" t="s">
        <v>135</v>
      </c>
      <c r="AU106" s="14" t="s">
        <v>80</v>
      </c>
      <c r="AY106" s="14" t="s">
        <v>133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4" t="s">
        <v>78</v>
      </c>
      <c r="BK106" s="190">
        <f>ROUND(I106*H106,2)</f>
        <v>0</v>
      </c>
      <c r="BL106" s="14" t="s">
        <v>140</v>
      </c>
      <c r="BM106" s="14" t="s">
        <v>148</v>
      </c>
    </row>
    <row r="107" spans="2:65" s="1" customFormat="1" ht="22.5" customHeight="1">
      <c r="B107" s="31"/>
      <c r="C107" s="179" t="s">
        <v>154</v>
      </c>
      <c r="D107" s="179" t="s">
        <v>135</v>
      </c>
      <c r="E107" s="180" t="s">
        <v>149</v>
      </c>
      <c r="F107" s="181" t="s">
        <v>150</v>
      </c>
      <c r="G107" s="182" t="s">
        <v>138</v>
      </c>
      <c r="H107" s="183">
        <v>4.8600000000000003</v>
      </c>
      <c r="I107" s="184"/>
      <c r="J107" s="185">
        <f>ROUND(I107*H107,2)</f>
        <v>0</v>
      </c>
      <c r="K107" s="181" t="s">
        <v>139</v>
      </c>
      <c r="L107" s="35"/>
      <c r="M107" s="186" t="s">
        <v>19</v>
      </c>
      <c r="N107" s="187" t="s">
        <v>42</v>
      </c>
      <c r="O107" s="57"/>
      <c r="P107" s="188">
        <f>O107*H107</f>
        <v>0</v>
      </c>
      <c r="Q107" s="188">
        <v>0</v>
      </c>
      <c r="R107" s="188">
        <f>Q107*H107</f>
        <v>0</v>
      </c>
      <c r="S107" s="188">
        <v>0</v>
      </c>
      <c r="T107" s="189">
        <f>S107*H107</f>
        <v>0</v>
      </c>
      <c r="AR107" s="14" t="s">
        <v>140</v>
      </c>
      <c r="AT107" s="14" t="s">
        <v>135</v>
      </c>
      <c r="AU107" s="14" t="s">
        <v>80</v>
      </c>
      <c r="AY107" s="14" t="s">
        <v>133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14" t="s">
        <v>78</v>
      </c>
      <c r="BK107" s="190">
        <f>ROUND(I107*H107,2)</f>
        <v>0</v>
      </c>
      <c r="BL107" s="14" t="s">
        <v>140</v>
      </c>
      <c r="BM107" s="14" t="s">
        <v>151</v>
      </c>
    </row>
    <row r="108" spans="2:65" s="11" customFormat="1" ht="22.9" customHeight="1">
      <c r="B108" s="163"/>
      <c r="C108" s="164"/>
      <c r="D108" s="165" t="s">
        <v>70</v>
      </c>
      <c r="E108" s="177" t="s">
        <v>152</v>
      </c>
      <c r="F108" s="177" t="s">
        <v>153</v>
      </c>
      <c r="G108" s="164"/>
      <c r="H108" s="164"/>
      <c r="I108" s="167"/>
      <c r="J108" s="178">
        <f>BK108</f>
        <v>0</v>
      </c>
      <c r="K108" s="164"/>
      <c r="L108" s="169"/>
      <c r="M108" s="170"/>
      <c r="N108" s="171"/>
      <c r="O108" s="171"/>
      <c r="P108" s="172">
        <f>SUM(P109:P165)</f>
        <v>0</v>
      </c>
      <c r="Q108" s="171"/>
      <c r="R108" s="172">
        <f>SUM(R109:R165)</f>
        <v>7.8686499999999993E-2</v>
      </c>
      <c r="S108" s="171"/>
      <c r="T108" s="173">
        <f>SUM(T109:T165)</f>
        <v>223.32453900000002</v>
      </c>
      <c r="AR108" s="174" t="s">
        <v>78</v>
      </c>
      <c r="AT108" s="175" t="s">
        <v>70</v>
      </c>
      <c r="AU108" s="175" t="s">
        <v>78</v>
      </c>
      <c r="AY108" s="174" t="s">
        <v>133</v>
      </c>
      <c r="BK108" s="176">
        <f>SUM(BK109:BK165)</f>
        <v>0</v>
      </c>
    </row>
    <row r="109" spans="2:65" s="1" customFormat="1" ht="16.5" customHeight="1">
      <c r="B109" s="31"/>
      <c r="C109" s="179" t="s">
        <v>158</v>
      </c>
      <c r="D109" s="179" t="s">
        <v>135</v>
      </c>
      <c r="E109" s="180" t="s">
        <v>731</v>
      </c>
      <c r="F109" s="181" t="s">
        <v>732</v>
      </c>
      <c r="G109" s="182" t="s">
        <v>138</v>
      </c>
      <c r="H109" s="183">
        <v>3.145</v>
      </c>
      <c r="I109" s="184"/>
      <c r="J109" s="185">
        <f t="shared" ref="J109:J140" si="0">ROUND(I109*H109,2)</f>
        <v>0</v>
      </c>
      <c r="K109" s="181" t="s">
        <v>139</v>
      </c>
      <c r="L109" s="35"/>
      <c r="M109" s="186" t="s">
        <v>19</v>
      </c>
      <c r="N109" s="187" t="s">
        <v>42</v>
      </c>
      <c r="O109" s="57"/>
      <c r="P109" s="188">
        <f t="shared" ref="P109:P140" si="1">O109*H109</f>
        <v>0</v>
      </c>
      <c r="Q109" s="188">
        <v>0</v>
      </c>
      <c r="R109" s="188">
        <f t="shared" ref="R109:R140" si="2">Q109*H109</f>
        <v>0</v>
      </c>
      <c r="S109" s="188">
        <v>1.8</v>
      </c>
      <c r="T109" s="189">
        <f t="shared" ref="T109:T140" si="3">S109*H109</f>
        <v>5.6610000000000005</v>
      </c>
      <c r="AR109" s="14" t="s">
        <v>140</v>
      </c>
      <c r="AT109" s="14" t="s">
        <v>135</v>
      </c>
      <c r="AU109" s="14" t="s">
        <v>80</v>
      </c>
      <c r="AY109" s="14" t="s">
        <v>133</v>
      </c>
      <c r="BE109" s="190">
        <f t="shared" ref="BE109:BE140" si="4">IF(N109="základní",J109,0)</f>
        <v>0</v>
      </c>
      <c r="BF109" s="190">
        <f t="shared" ref="BF109:BF140" si="5">IF(N109="snížená",J109,0)</f>
        <v>0</v>
      </c>
      <c r="BG109" s="190">
        <f t="shared" ref="BG109:BG140" si="6">IF(N109="zákl. přenesená",J109,0)</f>
        <v>0</v>
      </c>
      <c r="BH109" s="190">
        <f t="shared" ref="BH109:BH140" si="7">IF(N109="sníž. přenesená",J109,0)</f>
        <v>0</v>
      </c>
      <c r="BI109" s="190">
        <f t="shared" ref="BI109:BI140" si="8">IF(N109="nulová",J109,0)</f>
        <v>0</v>
      </c>
      <c r="BJ109" s="14" t="s">
        <v>78</v>
      </c>
      <c r="BK109" s="190">
        <f t="shared" ref="BK109:BK140" si="9">ROUND(I109*H109,2)</f>
        <v>0</v>
      </c>
      <c r="BL109" s="14" t="s">
        <v>140</v>
      </c>
      <c r="BM109" s="14" t="s">
        <v>733</v>
      </c>
    </row>
    <row r="110" spans="2:65" s="1" customFormat="1" ht="22.5" customHeight="1">
      <c r="B110" s="31"/>
      <c r="C110" s="179" t="s">
        <v>163</v>
      </c>
      <c r="D110" s="179" t="s">
        <v>135</v>
      </c>
      <c r="E110" s="180" t="s">
        <v>734</v>
      </c>
      <c r="F110" s="181" t="s">
        <v>735</v>
      </c>
      <c r="G110" s="182" t="s">
        <v>217</v>
      </c>
      <c r="H110" s="183">
        <v>15.619</v>
      </c>
      <c r="I110" s="184"/>
      <c r="J110" s="185">
        <f t="shared" si="0"/>
        <v>0</v>
      </c>
      <c r="K110" s="181" t="s">
        <v>139</v>
      </c>
      <c r="L110" s="35"/>
      <c r="M110" s="186" t="s">
        <v>19</v>
      </c>
      <c r="N110" s="187" t="s">
        <v>42</v>
      </c>
      <c r="O110" s="57"/>
      <c r="P110" s="188">
        <f t="shared" si="1"/>
        <v>0</v>
      </c>
      <c r="Q110" s="188">
        <v>0</v>
      </c>
      <c r="R110" s="188">
        <f t="shared" si="2"/>
        <v>0</v>
      </c>
      <c r="S110" s="188">
        <v>0.13100000000000001</v>
      </c>
      <c r="T110" s="189">
        <f t="shared" si="3"/>
        <v>2.0460890000000003</v>
      </c>
      <c r="AR110" s="14" t="s">
        <v>140</v>
      </c>
      <c r="AT110" s="14" t="s">
        <v>135</v>
      </c>
      <c r="AU110" s="14" t="s">
        <v>80</v>
      </c>
      <c r="AY110" s="14" t="s">
        <v>133</v>
      </c>
      <c r="BE110" s="190">
        <f t="shared" si="4"/>
        <v>0</v>
      </c>
      <c r="BF110" s="190">
        <f t="shared" si="5"/>
        <v>0</v>
      </c>
      <c r="BG110" s="190">
        <f t="shared" si="6"/>
        <v>0</v>
      </c>
      <c r="BH110" s="190">
        <f t="shared" si="7"/>
        <v>0</v>
      </c>
      <c r="BI110" s="190">
        <f t="shared" si="8"/>
        <v>0</v>
      </c>
      <c r="BJ110" s="14" t="s">
        <v>78</v>
      </c>
      <c r="BK110" s="190">
        <f t="shared" si="9"/>
        <v>0</v>
      </c>
      <c r="BL110" s="14" t="s">
        <v>140</v>
      </c>
      <c r="BM110" s="14" t="s">
        <v>736</v>
      </c>
    </row>
    <row r="111" spans="2:65" s="1" customFormat="1" ht="16.5" customHeight="1">
      <c r="B111" s="31"/>
      <c r="C111" s="179" t="s">
        <v>167</v>
      </c>
      <c r="D111" s="179" t="s">
        <v>135</v>
      </c>
      <c r="E111" s="180" t="s">
        <v>737</v>
      </c>
      <c r="F111" s="181" t="s">
        <v>738</v>
      </c>
      <c r="G111" s="182" t="s">
        <v>138</v>
      </c>
      <c r="H111" s="183">
        <v>5</v>
      </c>
      <c r="I111" s="184"/>
      <c r="J111" s="185">
        <f t="shared" si="0"/>
        <v>0</v>
      </c>
      <c r="K111" s="181" t="s">
        <v>139</v>
      </c>
      <c r="L111" s="35"/>
      <c r="M111" s="186" t="s">
        <v>19</v>
      </c>
      <c r="N111" s="187" t="s">
        <v>42</v>
      </c>
      <c r="O111" s="57"/>
      <c r="P111" s="188">
        <f t="shared" si="1"/>
        <v>0</v>
      </c>
      <c r="Q111" s="188">
        <v>0</v>
      </c>
      <c r="R111" s="188">
        <f t="shared" si="2"/>
        <v>0</v>
      </c>
      <c r="S111" s="188">
        <v>2.4</v>
      </c>
      <c r="T111" s="189">
        <f t="shared" si="3"/>
        <v>12</v>
      </c>
      <c r="AR111" s="14" t="s">
        <v>140</v>
      </c>
      <c r="AT111" s="14" t="s">
        <v>135</v>
      </c>
      <c r="AU111" s="14" t="s">
        <v>80</v>
      </c>
      <c r="AY111" s="14" t="s">
        <v>133</v>
      </c>
      <c r="BE111" s="190">
        <f t="shared" si="4"/>
        <v>0</v>
      </c>
      <c r="BF111" s="190">
        <f t="shared" si="5"/>
        <v>0</v>
      </c>
      <c r="BG111" s="190">
        <f t="shared" si="6"/>
        <v>0</v>
      </c>
      <c r="BH111" s="190">
        <f t="shared" si="7"/>
        <v>0</v>
      </c>
      <c r="BI111" s="190">
        <f t="shared" si="8"/>
        <v>0</v>
      </c>
      <c r="BJ111" s="14" t="s">
        <v>78</v>
      </c>
      <c r="BK111" s="190">
        <f t="shared" si="9"/>
        <v>0</v>
      </c>
      <c r="BL111" s="14" t="s">
        <v>140</v>
      </c>
      <c r="BM111" s="14" t="s">
        <v>739</v>
      </c>
    </row>
    <row r="112" spans="2:65" s="1" customFormat="1" ht="16.5" customHeight="1">
      <c r="B112" s="31"/>
      <c r="C112" s="179" t="s">
        <v>152</v>
      </c>
      <c r="D112" s="179" t="s">
        <v>135</v>
      </c>
      <c r="E112" s="180" t="s">
        <v>740</v>
      </c>
      <c r="F112" s="181" t="s">
        <v>741</v>
      </c>
      <c r="G112" s="182" t="s">
        <v>217</v>
      </c>
      <c r="H112" s="183">
        <v>17.28</v>
      </c>
      <c r="I112" s="184"/>
      <c r="J112" s="185">
        <f t="shared" si="0"/>
        <v>0</v>
      </c>
      <c r="K112" s="181" t="s">
        <v>139</v>
      </c>
      <c r="L112" s="35"/>
      <c r="M112" s="186" t="s">
        <v>19</v>
      </c>
      <c r="N112" s="187" t="s">
        <v>42</v>
      </c>
      <c r="O112" s="57"/>
      <c r="P112" s="188">
        <f t="shared" si="1"/>
        <v>0</v>
      </c>
      <c r="Q112" s="188">
        <v>0</v>
      </c>
      <c r="R112" s="188">
        <f t="shared" si="2"/>
        <v>0</v>
      </c>
      <c r="S112" s="188">
        <v>8.2000000000000003E-2</v>
      </c>
      <c r="T112" s="189">
        <f t="shared" si="3"/>
        <v>1.4169600000000002</v>
      </c>
      <c r="AR112" s="14" t="s">
        <v>140</v>
      </c>
      <c r="AT112" s="14" t="s">
        <v>135</v>
      </c>
      <c r="AU112" s="14" t="s">
        <v>80</v>
      </c>
      <c r="AY112" s="14" t="s">
        <v>133</v>
      </c>
      <c r="BE112" s="190">
        <f t="shared" si="4"/>
        <v>0</v>
      </c>
      <c r="BF112" s="190">
        <f t="shared" si="5"/>
        <v>0</v>
      </c>
      <c r="BG112" s="190">
        <f t="shared" si="6"/>
        <v>0</v>
      </c>
      <c r="BH112" s="190">
        <f t="shared" si="7"/>
        <v>0</v>
      </c>
      <c r="BI112" s="190">
        <f t="shared" si="8"/>
        <v>0</v>
      </c>
      <c r="BJ112" s="14" t="s">
        <v>78</v>
      </c>
      <c r="BK112" s="190">
        <f t="shared" si="9"/>
        <v>0</v>
      </c>
      <c r="BL112" s="14" t="s">
        <v>140</v>
      </c>
      <c r="BM112" s="14" t="s">
        <v>742</v>
      </c>
    </row>
    <row r="113" spans="2:65" s="1" customFormat="1" ht="16.5" customHeight="1">
      <c r="B113" s="31"/>
      <c r="C113" s="179" t="s">
        <v>174</v>
      </c>
      <c r="D113" s="179" t="s">
        <v>135</v>
      </c>
      <c r="E113" s="180" t="s">
        <v>743</v>
      </c>
      <c r="F113" s="181" t="s">
        <v>744</v>
      </c>
      <c r="G113" s="182" t="s">
        <v>138</v>
      </c>
      <c r="H113" s="183">
        <v>1.149</v>
      </c>
      <c r="I113" s="184"/>
      <c r="J113" s="185">
        <f t="shared" si="0"/>
        <v>0</v>
      </c>
      <c r="K113" s="181" t="s">
        <v>139</v>
      </c>
      <c r="L113" s="35"/>
      <c r="M113" s="186" t="s">
        <v>19</v>
      </c>
      <c r="N113" s="187" t="s">
        <v>42</v>
      </c>
      <c r="O113" s="57"/>
      <c r="P113" s="188">
        <f t="shared" si="1"/>
        <v>0</v>
      </c>
      <c r="Q113" s="188">
        <v>0</v>
      </c>
      <c r="R113" s="188">
        <f t="shared" si="2"/>
        <v>0</v>
      </c>
      <c r="S113" s="188">
        <v>2.4</v>
      </c>
      <c r="T113" s="189">
        <f t="shared" si="3"/>
        <v>2.7576000000000001</v>
      </c>
      <c r="AR113" s="14" t="s">
        <v>140</v>
      </c>
      <c r="AT113" s="14" t="s">
        <v>135</v>
      </c>
      <c r="AU113" s="14" t="s">
        <v>80</v>
      </c>
      <c r="AY113" s="14" t="s">
        <v>133</v>
      </c>
      <c r="BE113" s="190">
        <f t="shared" si="4"/>
        <v>0</v>
      </c>
      <c r="BF113" s="190">
        <f t="shared" si="5"/>
        <v>0</v>
      </c>
      <c r="BG113" s="190">
        <f t="shared" si="6"/>
        <v>0</v>
      </c>
      <c r="BH113" s="190">
        <f t="shared" si="7"/>
        <v>0</v>
      </c>
      <c r="BI113" s="190">
        <f t="shared" si="8"/>
        <v>0</v>
      </c>
      <c r="BJ113" s="14" t="s">
        <v>78</v>
      </c>
      <c r="BK113" s="190">
        <f t="shared" si="9"/>
        <v>0</v>
      </c>
      <c r="BL113" s="14" t="s">
        <v>140</v>
      </c>
      <c r="BM113" s="14" t="s">
        <v>745</v>
      </c>
    </row>
    <row r="114" spans="2:65" s="1" customFormat="1" ht="16.5" customHeight="1">
      <c r="B114" s="31"/>
      <c r="C114" s="179" t="s">
        <v>178</v>
      </c>
      <c r="D114" s="179" t="s">
        <v>135</v>
      </c>
      <c r="E114" s="180" t="s">
        <v>746</v>
      </c>
      <c r="F114" s="181" t="s">
        <v>747</v>
      </c>
      <c r="G114" s="182" t="s">
        <v>138</v>
      </c>
      <c r="H114" s="183">
        <v>8.85</v>
      </c>
      <c r="I114" s="184"/>
      <c r="J114" s="185">
        <f t="shared" si="0"/>
        <v>0</v>
      </c>
      <c r="K114" s="181" t="s">
        <v>139</v>
      </c>
      <c r="L114" s="35"/>
      <c r="M114" s="186" t="s">
        <v>19</v>
      </c>
      <c r="N114" s="187" t="s">
        <v>42</v>
      </c>
      <c r="O114" s="57"/>
      <c r="P114" s="188">
        <f t="shared" si="1"/>
        <v>0</v>
      </c>
      <c r="Q114" s="188">
        <v>0</v>
      </c>
      <c r="R114" s="188">
        <f t="shared" si="2"/>
        <v>0</v>
      </c>
      <c r="S114" s="188">
        <v>2.2000000000000002</v>
      </c>
      <c r="T114" s="189">
        <f t="shared" si="3"/>
        <v>19.470000000000002</v>
      </c>
      <c r="AR114" s="14" t="s">
        <v>140</v>
      </c>
      <c r="AT114" s="14" t="s">
        <v>135</v>
      </c>
      <c r="AU114" s="14" t="s">
        <v>80</v>
      </c>
      <c r="AY114" s="14" t="s">
        <v>133</v>
      </c>
      <c r="BE114" s="190">
        <f t="shared" si="4"/>
        <v>0</v>
      </c>
      <c r="BF114" s="190">
        <f t="shared" si="5"/>
        <v>0</v>
      </c>
      <c r="BG114" s="190">
        <f t="shared" si="6"/>
        <v>0</v>
      </c>
      <c r="BH114" s="190">
        <f t="shared" si="7"/>
        <v>0</v>
      </c>
      <c r="BI114" s="190">
        <f t="shared" si="8"/>
        <v>0</v>
      </c>
      <c r="BJ114" s="14" t="s">
        <v>78</v>
      </c>
      <c r="BK114" s="190">
        <f t="shared" si="9"/>
        <v>0</v>
      </c>
      <c r="BL114" s="14" t="s">
        <v>140</v>
      </c>
      <c r="BM114" s="14" t="s">
        <v>748</v>
      </c>
    </row>
    <row r="115" spans="2:65" s="1" customFormat="1" ht="16.5" customHeight="1">
      <c r="B115" s="31"/>
      <c r="C115" s="179" t="s">
        <v>183</v>
      </c>
      <c r="D115" s="179" t="s">
        <v>135</v>
      </c>
      <c r="E115" s="180" t="s">
        <v>749</v>
      </c>
      <c r="F115" s="181" t="s">
        <v>750</v>
      </c>
      <c r="G115" s="182" t="s">
        <v>138</v>
      </c>
      <c r="H115" s="183">
        <v>1.056</v>
      </c>
      <c r="I115" s="184"/>
      <c r="J115" s="185">
        <f t="shared" si="0"/>
        <v>0</v>
      </c>
      <c r="K115" s="181" t="s">
        <v>139</v>
      </c>
      <c r="L115" s="35"/>
      <c r="M115" s="186" t="s">
        <v>19</v>
      </c>
      <c r="N115" s="187" t="s">
        <v>42</v>
      </c>
      <c r="O115" s="57"/>
      <c r="P115" s="188">
        <f t="shared" si="1"/>
        <v>0</v>
      </c>
      <c r="Q115" s="188">
        <v>0</v>
      </c>
      <c r="R115" s="188">
        <f t="shared" si="2"/>
        <v>0</v>
      </c>
      <c r="S115" s="188">
        <v>2.2000000000000002</v>
      </c>
      <c r="T115" s="189">
        <f t="shared" si="3"/>
        <v>2.3232000000000004</v>
      </c>
      <c r="AR115" s="14" t="s">
        <v>140</v>
      </c>
      <c r="AT115" s="14" t="s">
        <v>135</v>
      </c>
      <c r="AU115" s="14" t="s">
        <v>80</v>
      </c>
      <c r="AY115" s="14" t="s">
        <v>133</v>
      </c>
      <c r="BE115" s="190">
        <f t="shared" si="4"/>
        <v>0</v>
      </c>
      <c r="BF115" s="190">
        <f t="shared" si="5"/>
        <v>0</v>
      </c>
      <c r="BG115" s="190">
        <f t="shared" si="6"/>
        <v>0</v>
      </c>
      <c r="BH115" s="190">
        <f t="shared" si="7"/>
        <v>0</v>
      </c>
      <c r="BI115" s="190">
        <f t="shared" si="8"/>
        <v>0</v>
      </c>
      <c r="BJ115" s="14" t="s">
        <v>78</v>
      </c>
      <c r="BK115" s="190">
        <f t="shared" si="9"/>
        <v>0</v>
      </c>
      <c r="BL115" s="14" t="s">
        <v>140</v>
      </c>
      <c r="BM115" s="14" t="s">
        <v>751</v>
      </c>
    </row>
    <row r="116" spans="2:65" s="1" customFormat="1" ht="16.5" customHeight="1">
      <c r="B116" s="31"/>
      <c r="C116" s="179" t="s">
        <v>187</v>
      </c>
      <c r="D116" s="179" t="s">
        <v>135</v>
      </c>
      <c r="E116" s="180" t="s">
        <v>752</v>
      </c>
      <c r="F116" s="181" t="s">
        <v>753</v>
      </c>
      <c r="G116" s="182" t="s">
        <v>138</v>
      </c>
      <c r="H116" s="183">
        <v>0.47899999999999998</v>
      </c>
      <c r="I116" s="184"/>
      <c r="J116" s="185">
        <f t="shared" si="0"/>
        <v>0</v>
      </c>
      <c r="K116" s="181" t="s">
        <v>139</v>
      </c>
      <c r="L116" s="35"/>
      <c r="M116" s="186" t="s">
        <v>19</v>
      </c>
      <c r="N116" s="187" t="s">
        <v>42</v>
      </c>
      <c r="O116" s="57"/>
      <c r="P116" s="188">
        <f t="shared" si="1"/>
        <v>0</v>
      </c>
      <c r="Q116" s="188">
        <v>0</v>
      </c>
      <c r="R116" s="188">
        <f t="shared" si="2"/>
        <v>0</v>
      </c>
      <c r="S116" s="188">
        <v>2.2000000000000002</v>
      </c>
      <c r="T116" s="189">
        <f t="shared" si="3"/>
        <v>1.0538000000000001</v>
      </c>
      <c r="AR116" s="14" t="s">
        <v>140</v>
      </c>
      <c r="AT116" s="14" t="s">
        <v>135</v>
      </c>
      <c r="AU116" s="14" t="s">
        <v>80</v>
      </c>
      <c r="AY116" s="14" t="s">
        <v>133</v>
      </c>
      <c r="BE116" s="190">
        <f t="shared" si="4"/>
        <v>0</v>
      </c>
      <c r="BF116" s="190">
        <f t="shared" si="5"/>
        <v>0</v>
      </c>
      <c r="BG116" s="190">
        <f t="shared" si="6"/>
        <v>0</v>
      </c>
      <c r="BH116" s="190">
        <f t="shared" si="7"/>
        <v>0</v>
      </c>
      <c r="BI116" s="190">
        <f t="shared" si="8"/>
        <v>0</v>
      </c>
      <c r="BJ116" s="14" t="s">
        <v>78</v>
      </c>
      <c r="BK116" s="190">
        <f t="shared" si="9"/>
        <v>0</v>
      </c>
      <c r="BL116" s="14" t="s">
        <v>140</v>
      </c>
      <c r="BM116" s="14" t="s">
        <v>754</v>
      </c>
    </row>
    <row r="117" spans="2:65" s="1" customFormat="1" ht="16.5" customHeight="1">
      <c r="B117" s="31"/>
      <c r="C117" s="179" t="s">
        <v>191</v>
      </c>
      <c r="D117" s="179" t="s">
        <v>135</v>
      </c>
      <c r="E117" s="180" t="s">
        <v>755</v>
      </c>
      <c r="F117" s="181" t="s">
        <v>756</v>
      </c>
      <c r="G117" s="182" t="s">
        <v>138</v>
      </c>
      <c r="H117" s="183">
        <v>2.3420000000000001</v>
      </c>
      <c r="I117" s="184"/>
      <c r="J117" s="185">
        <f t="shared" si="0"/>
        <v>0</v>
      </c>
      <c r="K117" s="181" t="s">
        <v>139</v>
      </c>
      <c r="L117" s="35"/>
      <c r="M117" s="186" t="s">
        <v>19</v>
      </c>
      <c r="N117" s="187" t="s">
        <v>42</v>
      </c>
      <c r="O117" s="57"/>
      <c r="P117" s="188">
        <f t="shared" si="1"/>
        <v>0</v>
      </c>
      <c r="Q117" s="188">
        <v>0</v>
      </c>
      <c r="R117" s="188">
        <f t="shared" si="2"/>
        <v>0</v>
      </c>
      <c r="S117" s="188">
        <v>2.2000000000000002</v>
      </c>
      <c r="T117" s="189">
        <f t="shared" si="3"/>
        <v>5.152400000000001</v>
      </c>
      <c r="AR117" s="14" t="s">
        <v>140</v>
      </c>
      <c r="AT117" s="14" t="s">
        <v>135</v>
      </c>
      <c r="AU117" s="14" t="s">
        <v>80</v>
      </c>
      <c r="AY117" s="14" t="s">
        <v>133</v>
      </c>
      <c r="BE117" s="190">
        <f t="shared" si="4"/>
        <v>0</v>
      </c>
      <c r="BF117" s="190">
        <f t="shared" si="5"/>
        <v>0</v>
      </c>
      <c r="BG117" s="190">
        <f t="shared" si="6"/>
        <v>0</v>
      </c>
      <c r="BH117" s="190">
        <f t="shared" si="7"/>
        <v>0</v>
      </c>
      <c r="BI117" s="190">
        <f t="shared" si="8"/>
        <v>0</v>
      </c>
      <c r="BJ117" s="14" t="s">
        <v>78</v>
      </c>
      <c r="BK117" s="190">
        <f t="shared" si="9"/>
        <v>0</v>
      </c>
      <c r="BL117" s="14" t="s">
        <v>140</v>
      </c>
      <c r="BM117" s="14" t="s">
        <v>757</v>
      </c>
    </row>
    <row r="118" spans="2:65" s="1" customFormat="1" ht="16.5" customHeight="1">
      <c r="B118" s="31"/>
      <c r="C118" s="179" t="s">
        <v>8</v>
      </c>
      <c r="D118" s="179" t="s">
        <v>135</v>
      </c>
      <c r="E118" s="180" t="s">
        <v>758</v>
      </c>
      <c r="F118" s="181" t="s">
        <v>759</v>
      </c>
      <c r="G118" s="182" t="s">
        <v>217</v>
      </c>
      <c r="H118" s="183">
        <v>21.7</v>
      </c>
      <c r="I118" s="184"/>
      <c r="J118" s="185">
        <f t="shared" si="0"/>
        <v>0</v>
      </c>
      <c r="K118" s="181" t="s">
        <v>139</v>
      </c>
      <c r="L118" s="35"/>
      <c r="M118" s="186" t="s">
        <v>19</v>
      </c>
      <c r="N118" s="187" t="s">
        <v>42</v>
      </c>
      <c r="O118" s="57"/>
      <c r="P118" s="188">
        <f t="shared" si="1"/>
        <v>0</v>
      </c>
      <c r="Q118" s="188">
        <v>0</v>
      </c>
      <c r="R118" s="188">
        <f t="shared" si="2"/>
        <v>0</v>
      </c>
      <c r="S118" s="188">
        <v>0.09</v>
      </c>
      <c r="T118" s="189">
        <f t="shared" si="3"/>
        <v>1.9529999999999998</v>
      </c>
      <c r="AR118" s="14" t="s">
        <v>140</v>
      </c>
      <c r="AT118" s="14" t="s">
        <v>135</v>
      </c>
      <c r="AU118" s="14" t="s">
        <v>80</v>
      </c>
      <c r="AY118" s="14" t="s">
        <v>133</v>
      </c>
      <c r="BE118" s="190">
        <f t="shared" si="4"/>
        <v>0</v>
      </c>
      <c r="BF118" s="190">
        <f t="shared" si="5"/>
        <v>0</v>
      </c>
      <c r="BG118" s="190">
        <f t="shared" si="6"/>
        <v>0</v>
      </c>
      <c r="BH118" s="190">
        <f t="shared" si="7"/>
        <v>0</v>
      </c>
      <c r="BI118" s="190">
        <f t="shared" si="8"/>
        <v>0</v>
      </c>
      <c r="BJ118" s="14" t="s">
        <v>78</v>
      </c>
      <c r="BK118" s="190">
        <f t="shared" si="9"/>
        <v>0</v>
      </c>
      <c r="BL118" s="14" t="s">
        <v>140</v>
      </c>
      <c r="BM118" s="14" t="s">
        <v>760</v>
      </c>
    </row>
    <row r="119" spans="2:65" s="1" customFormat="1" ht="16.5" customHeight="1">
      <c r="B119" s="31"/>
      <c r="C119" s="179" t="s">
        <v>198</v>
      </c>
      <c r="D119" s="179" t="s">
        <v>135</v>
      </c>
      <c r="E119" s="180" t="s">
        <v>761</v>
      </c>
      <c r="F119" s="181" t="s">
        <v>762</v>
      </c>
      <c r="G119" s="182" t="s">
        <v>138</v>
      </c>
      <c r="H119" s="183">
        <v>12.246</v>
      </c>
      <c r="I119" s="184"/>
      <c r="J119" s="185">
        <f t="shared" si="0"/>
        <v>0</v>
      </c>
      <c r="K119" s="181" t="s">
        <v>139</v>
      </c>
      <c r="L119" s="35"/>
      <c r="M119" s="186" t="s">
        <v>19</v>
      </c>
      <c r="N119" s="187" t="s">
        <v>42</v>
      </c>
      <c r="O119" s="57"/>
      <c r="P119" s="188">
        <f t="shared" si="1"/>
        <v>0</v>
      </c>
      <c r="Q119" s="188">
        <v>0</v>
      </c>
      <c r="R119" s="188">
        <f t="shared" si="2"/>
        <v>0</v>
      </c>
      <c r="S119" s="188">
        <v>4.3999999999999997E-2</v>
      </c>
      <c r="T119" s="189">
        <f t="shared" si="3"/>
        <v>0.53882399999999997</v>
      </c>
      <c r="AR119" s="14" t="s">
        <v>140</v>
      </c>
      <c r="AT119" s="14" t="s">
        <v>135</v>
      </c>
      <c r="AU119" s="14" t="s">
        <v>80</v>
      </c>
      <c r="AY119" s="14" t="s">
        <v>133</v>
      </c>
      <c r="BE119" s="190">
        <f t="shared" si="4"/>
        <v>0</v>
      </c>
      <c r="BF119" s="190">
        <f t="shared" si="5"/>
        <v>0</v>
      </c>
      <c r="BG119" s="190">
        <f t="shared" si="6"/>
        <v>0</v>
      </c>
      <c r="BH119" s="190">
        <f t="shared" si="7"/>
        <v>0</v>
      </c>
      <c r="BI119" s="190">
        <f t="shared" si="8"/>
        <v>0</v>
      </c>
      <c r="BJ119" s="14" t="s">
        <v>78</v>
      </c>
      <c r="BK119" s="190">
        <f t="shared" si="9"/>
        <v>0</v>
      </c>
      <c r="BL119" s="14" t="s">
        <v>140</v>
      </c>
      <c r="BM119" s="14" t="s">
        <v>763</v>
      </c>
    </row>
    <row r="120" spans="2:65" s="1" customFormat="1" ht="22.5" customHeight="1">
      <c r="B120" s="31"/>
      <c r="C120" s="179" t="s">
        <v>202</v>
      </c>
      <c r="D120" s="179" t="s">
        <v>135</v>
      </c>
      <c r="E120" s="180" t="s">
        <v>764</v>
      </c>
      <c r="F120" s="181" t="s">
        <v>765</v>
      </c>
      <c r="G120" s="182" t="s">
        <v>217</v>
      </c>
      <c r="H120" s="183">
        <v>563.44200000000001</v>
      </c>
      <c r="I120" s="184"/>
      <c r="J120" s="185">
        <f t="shared" si="0"/>
        <v>0</v>
      </c>
      <c r="K120" s="181" t="s">
        <v>139</v>
      </c>
      <c r="L120" s="35"/>
      <c r="M120" s="186" t="s">
        <v>19</v>
      </c>
      <c r="N120" s="187" t="s">
        <v>42</v>
      </c>
      <c r="O120" s="57"/>
      <c r="P120" s="188">
        <f t="shared" si="1"/>
        <v>0</v>
      </c>
      <c r="Q120" s="188">
        <v>0</v>
      </c>
      <c r="R120" s="188">
        <f t="shared" si="2"/>
        <v>0</v>
      </c>
      <c r="S120" s="188">
        <v>5.7000000000000002E-2</v>
      </c>
      <c r="T120" s="189">
        <f t="shared" si="3"/>
        <v>32.116194</v>
      </c>
      <c r="AR120" s="14" t="s">
        <v>140</v>
      </c>
      <c r="AT120" s="14" t="s">
        <v>135</v>
      </c>
      <c r="AU120" s="14" t="s">
        <v>80</v>
      </c>
      <c r="AY120" s="14" t="s">
        <v>133</v>
      </c>
      <c r="BE120" s="190">
        <f t="shared" si="4"/>
        <v>0</v>
      </c>
      <c r="BF120" s="190">
        <f t="shared" si="5"/>
        <v>0</v>
      </c>
      <c r="BG120" s="190">
        <f t="shared" si="6"/>
        <v>0</v>
      </c>
      <c r="BH120" s="190">
        <f t="shared" si="7"/>
        <v>0</v>
      </c>
      <c r="BI120" s="190">
        <f t="shared" si="8"/>
        <v>0</v>
      </c>
      <c r="BJ120" s="14" t="s">
        <v>78</v>
      </c>
      <c r="BK120" s="190">
        <f t="shared" si="9"/>
        <v>0</v>
      </c>
      <c r="BL120" s="14" t="s">
        <v>140</v>
      </c>
      <c r="BM120" s="14" t="s">
        <v>766</v>
      </c>
    </row>
    <row r="121" spans="2:65" s="1" customFormat="1" ht="22.5" customHeight="1">
      <c r="B121" s="31"/>
      <c r="C121" s="179" t="s">
        <v>206</v>
      </c>
      <c r="D121" s="179" t="s">
        <v>135</v>
      </c>
      <c r="E121" s="180" t="s">
        <v>767</v>
      </c>
      <c r="F121" s="181" t="s">
        <v>768</v>
      </c>
      <c r="G121" s="182" t="s">
        <v>217</v>
      </c>
      <c r="H121" s="183">
        <v>15.6</v>
      </c>
      <c r="I121" s="184"/>
      <c r="J121" s="185">
        <f t="shared" si="0"/>
        <v>0</v>
      </c>
      <c r="K121" s="181" t="s">
        <v>139</v>
      </c>
      <c r="L121" s="35"/>
      <c r="M121" s="186" t="s">
        <v>19</v>
      </c>
      <c r="N121" s="187" t="s">
        <v>42</v>
      </c>
      <c r="O121" s="57"/>
      <c r="P121" s="188">
        <f t="shared" si="1"/>
        <v>0</v>
      </c>
      <c r="Q121" s="188">
        <v>0</v>
      </c>
      <c r="R121" s="188">
        <f t="shared" si="2"/>
        <v>0</v>
      </c>
      <c r="S121" s="188">
        <v>5.8999999999999997E-2</v>
      </c>
      <c r="T121" s="189">
        <f t="shared" si="3"/>
        <v>0.92039999999999988</v>
      </c>
      <c r="AR121" s="14" t="s">
        <v>140</v>
      </c>
      <c r="AT121" s="14" t="s">
        <v>135</v>
      </c>
      <c r="AU121" s="14" t="s">
        <v>80</v>
      </c>
      <c r="AY121" s="14" t="s">
        <v>133</v>
      </c>
      <c r="BE121" s="190">
        <f t="shared" si="4"/>
        <v>0</v>
      </c>
      <c r="BF121" s="190">
        <f t="shared" si="5"/>
        <v>0</v>
      </c>
      <c r="BG121" s="190">
        <f t="shared" si="6"/>
        <v>0</v>
      </c>
      <c r="BH121" s="190">
        <f t="shared" si="7"/>
        <v>0</v>
      </c>
      <c r="BI121" s="190">
        <f t="shared" si="8"/>
        <v>0</v>
      </c>
      <c r="BJ121" s="14" t="s">
        <v>78</v>
      </c>
      <c r="BK121" s="190">
        <f t="shared" si="9"/>
        <v>0</v>
      </c>
      <c r="BL121" s="14" t="s">
        <v>140</v>
      </c>
      <c r="BM121" s="14" t="s">
        <v>769</v>
      </c>
    </row>
    <row r="122" spans="2:65" s="1" customFormat="1" ht="22.5" customHeight="1">
      <c r="B122" s="31"/>
      <c r="C122" s="179" t="s">
        <v>210</v>
      </c>
      <c r="D122" s="179" t="s">
        <v>135</v>
      </c>
      <c r="E122" s="180" t="s">
        <v>770</v>
      </c>
      <c r="F122" s="181" t="s">
        <v>771</v>
      </c>
      <c r="G122" s="182" t="s">
        <v>217</v>
      </c>
      <c r="H122" s="183">
        <v>78.8</v>
      </c>
      <c r="I122" s="184"/>
      <c r="J122" s="185">
        <f t="shared" si="0"/>
        <v>0</v>
      </c>
      <c r="K122" s="181" t="s">
        <v>139</v>
      </c>
      <c r="L122" s="35"/>
      <c r="M122" s="186" t="s">
        <v>19</v>
      </c>
      <c r="N122" s="187" t="s">
        <v>42</v>
      </c>
      <c r="O122" s="57"/>
      <c r="P122" s="188">
        <f t="shared" si="1"/>
        <v>0</v>
      </c>
      <c r="Q122" s="188">
        <v>0</v>
      </c>
      <c r="R122" s="188">
        <f t="shared" si="2"/>
        <v>0</v>
      </c>
      <c r="S122" s="188">
        <v>0.12</v>
      </c>
      <c r="T122" s="189">
        <f t="shared" si="3"/>
        <v>9.4559999999999995</v>
      </c>
      <c r="AR122" s="14" t="s">
        <v>140</v>
      </c>
      <c r="AT122" s="14" t="s">
        <v>135</v>
      </c>
      <c r="AU122" s="14" t="s">
        <v>80</v>
      </c>
      <c r="AY122" s="14" t="s">
        <v>133</v>
      </c>
      <c r="BE122" s="190">
        <f t="shared" si="4"/>
        <v>0</v>
      </c>
      <c r="BF122" s="190">
        <f t="shared" si="5"/>
        <v>0</v>
      </c>
      <c r="BG122" s="190">
        <f t="shared" si="6"/>
        <v>0</v>
      </c>
      <c r="BH122" s="190">
        <f t="shared" si="7"/>
        <v>0</v>
      </c>
      <c r="BI122" s="190">
        <f t="shared" si="8"/>
        <v>0</v>
      </c>
      <c r="BJ122" s="14" t="s">
        <v>78</v>
      </c>
      <c r="BK122" s="190">
        <f t="shared" si="9"/>
        <v>0</v>
      </c>
      <c r="BL122" s="14" t="s">
        <v>140</v>
      </c>
      <c r="BM122" s="14" t="s">
        <v>772</v>
      </c>
    </row>
    <row r="123" spans="2:65" s="1" customFormat="1" ht="16.5" customHeight="1">
      <c r="B123" s="31"/>
      <c r="C123" s="179" t="s">
        <v>214</v>
      </c>
      <c r="D123" s="179" t="s">
        <v>135</v>
      </c>
      <c r="E123" s="180" t="s">
        <v>773</v>
      </c>
      <c r="F123" s="181" t="s">
        <v>774</v>
      </c>
      <c r="G123" s="182" t="s">
        <v>181</v>
      </c>
      <c r="H123" s="183">
        <v>64.5</v>
      </c>
      <c r="I123" s="184"/>
      <c r="J123" s="185">
        <f t="shared" si="0"/>
        <v>0</v>
      </c>
      <c r="K123" s="181" t="s">
        <v>139</v>
      </c>
      <c r="L123" s="35"/>
      <c r="M123" s="186" t="s">
        <v>19</v>
      </c>
      <c r="N123" s="187" t="s">
        <v>42</v>
      </c>
      <c r="O123" s="57"/>
      <c r="P123" s="188">
        <f t="shared" si="1"/>
        <v>0</v>
      </c>
      <c r="Q123" s="188">
        <v>0</v>
      </c>
      <c r="R123" s="188">
        <f t="shared" si="2"/>
        <v>0</v>
      </c>
      <c r="S123" s="188">
        <v>8.9999999999999993E-3</v>
      </c>
      <c r="T123" s="189">
        <f t="shared" si="3"/>
        <v>0.5804999999999999</v>
      </c>
      <c r="AR123" s="14" t="s">
        <v>140</v>
      </c>
      <c r="AT123" s="14" t="s">
        <v>135</v>
      </c>
      <c r="AU123" s="14" t="s">
        <v>80</v>
      </c>
      <c r="AY123" s="14" t="s">
        <v>133</v>
      </c>
      <c r="BE123" s="190">
        <f t="shared" si="4"/>
        <v>0</v>
      </c>
      <c r="BF123" s="190">
        <f t="shared" si="5"/>
        <v>0</v>
      </c>
      <c r="BG123" s="190">
        <f t="shared" si="6"/>
        <v>0</v>
      </c>
      <c r="BH123" s="190">
        <f t="shared" si="7"/>
        <v>0</v>
      </c>
      <c r="BI123" s="190">
        <f t="shared" si="8"/>
        <v>0</v>
      </c>
      <c r="BJ123" s="14" t="s">
        <v>78</v>
      </c>
      <c r="BK123" s="190">
        <f t="shared" si="9"/>
        <v>0</v>
      </c>
      <c r="BL123" s="14" t="s">
        <v>140</v>
      </c>
      <c r="BM123" s="14" t="s">
        <v>775</v>
      </c>
    </row>
    <row r="124" spans="2:65" s="1" customFormat="1" ht="16.5" customHeight="1">
      <c r="B124" s="31"/>
      <c r="C124" s="179" t="s">
        <v>7</v>
      </c>
      <c r="D124" s="179" t="s">
        <v>135</v>
      </c>
      <c r="E124" s="180" t="s">
        <v>776</v>
      </c>
      <c r="F124" s="181" t="s">
        <v>777</v>
      </c>
      <c r="G124" s="182" t="s">
        <v>181</v>
      </c>
      <c r="H124" s="183">
        <v>410.74</v>
      </c>
      <c r="I124" s="184"/>
      <c r="J124" s="185">
        <f t="shared" si="0"/>
        <v>0</v>
      </c>
      <c r="K124" s="181" t="s">
        <v>139</v>
      </c>
      <c r="L124" s="35"/>
      <c r="M124" s="186" t="s">
        <v>19</v>
      </c>
      <c r="N124" s="187" t="s">
        <v>42</v>
      </c>
      <c r="O124" s="57"/>
      <c r="P124" s="188">
        <f t="shared" si="1"/>
        <v>0</v>
      </c>
      <c r="Q124" s="188">
        <v>0</v>
      </c>
      <c r="R124" s="188">
        <f t="shared" si="2"/>
        <v>0</v>
      </c>
      <c r="S124" s="188">
        <v>8.9999999999999993E-3</v>
      </c>
      <c r="T124" s="189">
        <f t="shared" si="3"/>
        <v>3.6966599999999996</v>
      </c>
      <c r="AR124" s="14" t="s">
        <v>140</v>
      </c>
      <c r="AT124" s="14" t="s">
        <v>135</v>
      </c>
      <c r="AU124" s="14" t="s">
        <v>80</v>
      </c>
      <c r="AY124" s="14" t="s">
        <v>133</v>
      </c>
      <c r="BE124" s="190">
        <f t="shared" si="4"/>
        <v>0</v>
      </c>
      <c r="BF124" s="190">
        <f t="shared" si="5"/>
        <v>0</v>
      </c>
      <c r="BG124" s="190">
        <f t="shared" si="6"/>
        <v>0</v>
      </c>
      <c r="BH124" s="190">
        <f t="shared" si="7"/>
        <v>0</v>
      </c>
      <c r="BI124" s="190">
        <f t="shared" si="8"/>
        <v>0</v>
      </c>
      <c r="BJ124" s="14" t="s">
        <v>78</v>
      </c>
      <c r="BK124" s="190">
        <f t="shared" si="9"/>
        <v>0</v>
      </c>
      <c r="BL124" s="14" t="s">
        <v>140</v>
      </c>
      <c r="BM124" s="14" t="s">
        <v>778</v>
      </c>
    </row>
    <row r="125" spans="2:65" s="1" customFormat="1" ht="16.5" customHeight="1">
      <c r="B125" s="31"/>
      <c r="C125" s="179" t="s">
        <v>225</v>
      </c>
      <c r="D125" s="179" t="s">
        <v>135</v>
      </c>
      <c r="E125" s="180" t="s">
        <v>779</v>
      </c>
      <c r="F125" s="181" t="s">
        <v>780</v>
      </c>
      <c r="G125" s="182" t="s">
        <v>217</v>
      </c>
      <c r="H125" s="183">
        <v>61.082999999999998</v>
      </c>
      <c r="I125" s="184"/>
      <c r="J125" s="185">
        <f t="shared" si="0"/>
        <v>0</v>
      </c>
      <c r="K125" s="181" t="s">
        <v>19</v>
      </c>
      <c r="L125" s="35"/>
      <c r="M125" s="186" t="s">
        <v>19</v>
      </c>
      <c r="N125" s="187" t="s">
        <v>42</v>
      </c>
      <c r="O125" s="57"/>
      <c r="P125" s="188">
        <f t="shared" si="1"/>
        <v>0</v>
      </c>
      <c r="Q125" s="188">
        <v>0</v>
      </c>
      <c r="R125" s="188">
        <f t="shared" si="2"/>
        <v>0</v>
      </c>
      <c r="S125" s="188">
        <v>0.25</v>
      </c>
      <c r="T125" s="189">
        <f t="shared" si="3"/>
        <v>15.27075</v>
      </c>
      <c r="AR125" s="14" t="s">
        <v>140</v>
      </c>
      <c r="AT125" s="14" t="s">
        <v>135</v>
      </c>
      <c r="AU125" s="14" t="s">
        <v>80</v>
      </c>
      <c r="AY125" s="14" t="s">
        <v>133</v>
      </c>
      <c r="BE125" s="190">
        <f t="shared" si="4"/>
        <v>0</v>
      </c>
      <c r="BF125" s="190">
        <f t="shared" si="5"/>
        <v>0</v>
      </c>
      <c r="BG125" s="190">
        <f t="shared" si="6"/>
        <v>0</v>
      </c>
      <c r="BH125" s="190">
        <f t="shared" si="7"/>
        <v>0</v>
      </c>
      <c r="BI125" s="190">
        <f t="shared" si="8"/>
        <v>0</v>
      </c>
      <c r="BJ125" s="14" t="s">
        <v>78</v>
      </c>
      <c r="BK125" s="190">
        <f t="shared" si="9"/>
        <v>0</v>
      </c>
      <c r="BL125" s="14" t="s">
        <v>140</v>
      </c>
      <c r="BM125" s="14" t="s">
        <v>781</v>
      </c>
    </row>
    <row r="126" spans="2:65" s="1" customFormat="1" ht="22.5" customHeight="1">
      <c r="B126" s="31"/>
      <c r="C126" s="179" t="s">
        <v>229</v>
      </c>
      <c r="D126" s="179" t="s">
        <v>135</v>
      </c>
      <c r="E126" s="180" t="s">
        <v>782</v>
      </c>
      <c r="F126" s="181" t="s">
        <v>783</v>
      </c>
      <c r="G126" s="182" t="s">
        <v>217</v>
      </c>
      <c r="H126" s="183">
        <v>8.1240000000000006</v>
      </c>
      <c r="I126" s="184"/>
      <c r="J126" s="185">
        <f t="shared" si="0"/>
        <v>0</v>
      </c>
      <c r="K126" s="181" t="s">
        <v>139</v>
      </c>
      <c r="L126" s="35"/>
      <c r="M126" s="186" t="s">
        <v>19</v>
      </c>
      <c r="N126" s="187" t="s">
        <v>42</v>
      </c>
      <c r="O126" s="57"/>
      <c r="P126" s="188">
        <f t="shared" si="1"/>
        <v>0</v>
      </c>
      <c r="Q126" s="188">
        <v>0</v>
      </c>
      <c r="R126" s="188">
        <f t="shared" si="2"/>
        <v>0</v>
      </c>
      <c r="S126" s="188">
        <v>3.7999999999999999E-2</v>
      </c>
      <c r="T126" s="189">
        <f t="shared" si="3"/>
        <v>0.30871199999999999</v>
      </c>
      <c r="AR126" s="14" t="s">
        <v>140</v>
      </c>
      <c r="AT126" s="14" t="s">
        <v>135</v>
      </c>
      <c r="AU126" s="14" t="s">
        <v>80</v>
      </c>
      <c r="AY126" s="14" t="s">
        <v>133</v>
      </c>
      <c r="BE126" s="190">
        <f t="shared" si="4"/>
        <v>0</v>
      </c>
      <c r="BF126" s="190">
        <f t="shared" si="5"/>
        <v>0</v>
      </c>
      <c r="BG126" s="190">
        <f t="shared" si="6"/>
        <v>0</v>
      </c>
      <c r="BH126" s="190">
        <f t="shared" si="7"/>
        <v>0</v>
      </c>
      <c r="BI126" s="190">
        <f t="shared" si="8"/>
        <v>0</v>
      </c>
      <c r="BJ126" s="14" t="s">
        <v>78</v>
      </c>
      <c r="BK126" s="190">
        <f t="shared" si="9"/>
        <v>0</v>
      </c>
      <c r="BL126" s="14" t="s">
        <v>140</v>
      </c>
      <c r="BM126" s="14" t="s">
        <v>784</v>
      </c>
    </row>
    <row r="127" spans="2:65" s="1" customFormat="1" ht="22.5" customHeight="1">
      <c r="B127" s="31"/>
      <c r="C127" s="179" t="s">
        <v>233</v>
      </c>
      <c r="D127" s="179" t="s">
        <v>135</v>
      </c>
      <c r="E127" s="180" t="s">
        <v>785</v>
      </c>
      <c r="F127" s="181" t="s">
        <v>786</v>
      </c>
      <c r="G127" s="182" t="s">
        <v>217</v>
      </c>
      <c r="H127" s="183">
        <v>325.63299999999998</v>
      </c>
      <c r="I127" s="184"/>
      <c r="J127" s="185">
        <f t="shared" si="0"/>
        <v>0</v>
      </c>
      <c r="K127" s="181" t="s">
        <v>139</v>
      </c>
      <c r="L127" s="35"/>
      <c r="M127" s="186" t="s">
        <v>19</v>
      </c>
      <c r="N127" s="187" t="s">
        <v>42</v>
      </c>
      <c r="O127" s="57"/>
      <c r="P127" s="188">
        <f t="shared" si="1"/>
        <v>0</v>
      </c>
      <c r="Q127" s="188">
        <v>0</v>
      </c>
      <c r="R127" s="188">
        <f t="shared" si="2"/>
        <v>0</v>
      </c>
      <c r="S127" s="188">
        <v>3.4000000000000002E-2</v>
      </c>
      <c r="T127" s="189">
        <f t="shared" si="3"/>
        <v>11.071522</v>
      </c>
      <c r="AR127" s="14" t="s">
        <v>140</v>
      </c>
      <c r="AT127" s="14" t="s">
        <v>135</v>
      </c>
      <c r="AU127" s="14" t="s">
        <v>80</v>
      </c>
      <c r="AY127" s="14" t="s">
        <v>133</v>
      </c>
      <c r="BE127" s="190">
        <f t="shared" si="4"/>
        <v>0</v>
      </c>
      <c r="BF127" s="190">
        <f t="shared" si="5"/>
        <v>0</v>
      </c>
      <c r="BG127" s="190">
        <f t="shared" si="6"/>
        <v>0</v>
      </c>
      <c r="BH127" s="190">
        <f t="shared" si="7"/>
        <v>0</v>
      </c>
      <c r="BI127" s="190">
        <f t="shared" si="8"/>
        <v>0</v>
      </c>
      <c r="BJ127" s="14" t="s">
        <v>78</v>
      </c>
      <c r="BK127" s="190">
        <f t="shared" si="9"/>
        <v>0</v>
      </c>
      <c r="BL127" s="14" t="s">
        <v>140</v>
      </c>
      <c r="BM127" s="14" t="s">
        <v>787</v>
      </c>
    </row>
    <row r="128" spans="2:65" s="1" customFormat="1" ht="22.5" customHeight="1">
      <c r="B128" s="31"/>
      <c r="C128" s="179" t="s">
        <v>237</v>
      </c>
      <c r="D128" s="179" t="s">
        <v>135</v>
      </c>
      <c r="E128" s="180" t="s">
        <v>788</v>
      </c>
      <c r="F128" s="181" t="s">
        <v>789</v>
      </c>
      <c r="G128" s="182" t="s">
        <v>217</v>
      </c>
      <c r="H128" s="183">
        <v>306.44400000000002</v>
      </c>
      <c r="I128" s="184"/>
      <c r="J128" s="185">
        <f t="shared" si="0"/>
        <v>0</v>
      </c>
      <c r="K128" s="181" t="s">
        <v>139</v>
      </c>
      <c r="L128" s="35"/>
      <c r="M128" s="186" t="s">
        <v>19</v>
      </c>
      <c r="N128" s="187" t="s">
        <v>42</v>
      </c>
      <c r="O128" s="57"/>
      <c r="P128" s="188">
        <f t="shared" si="1"/>
        <v>0</v>
      </c>
      <c r="Q128" s="188">
        <v>0</v>
      </c>
      <c r="R128" s="188">
        <f t="shared" si="2"/>
        <v>0</v>
      </c>
      <c r="S128" s="188">
        <v>3.2000000000000001E-2</v>
      </c>
      <c r="T128" s="189">
        <f t="shared" si="3"/>
        <v>9.8062080000000016</v>
      </c>
      <c r="AR128" s="14" t="s">
        <v>140</v>
      </c>
      <c r="AT128" s="14" t="s">
        <v>135</v>
      </c>
      <c r="AU128" s="14" t="s">
        <v>80</v>
      </c>
      <c r="AY128" s="14" t="s">
        <v>133</v>
      </c>
      <c r="BE128" s="190">
        <f t="shared" si="4"/>
        <v>0</v>
      </c>
      <c r="BF128" s="190">
        <f t="shared" si="5"/>
        <v>0</v>
      </c>
      <c r="BG128" s="190">
        <f t="shared" si="6"/>
        <v>0</v>
      </c>
      <c r="BH128" s="190">
        <f t="shared" si="7"/>
        <v>0</v>
      </c>
      <c r="BI128" s="190">
        <f t="shared" si="8"/>
        <v>0</v>
      </c>
      <c r="BJ128" s="14" t="s">
        <v>78</v>
      </c>
      <c r="BK128" s="190">
        <f t="shared" si="9"/>
        <v>0</v>
      </c>
      <c r="BL128" s="14" t="s">
        <v>140</v>
      </c>
      <c r="BM128" s="14" t="s">
        <v>790</v>
      </c>
    </row>
    <row r="129" spans="2:65" s="1" customFormat="1" ht="16.5" customHeight="1">
      <c r="B129" s="31"/>
      <c r="C129" s="179" t="s">
        <v>336</v>
      </c>
      <c r="D129" s="179" t="s">
        <v>135</v>
      </c>
      <c r="E129" s="180" t="s">
        <v>791</v>
      </c>
      <c r="F129" s="181" t="s">
        <v>792</v>
      </c>
      <c r="G129" s="182" t="s">
        <v>217</v>
      </c>
      <c r="H129" s="183">
        <v>133.393</v>
      </c>
      <c r="I129" s="184"/>
      <c r="J129" s="185">
        <f t="shared" si="0"/>
        <v>0</v>
      </c>
      <c r="K129" s="181" t="s">
        <v>139</v>
      </c>
      <c r="L129" s="35"/>
      <c r="M129" s="186" t="s">
        <v>19</v>
      </c>
      <c r="N129" s="187" t="s">
        <v>42</v>
      </c>
      <c r="O129" s="57"/>
      <c r="P129" s="188">
        <f t="shared" si="1"/>
        <v>0</v>
      </c>
      <c r="Q129" s="188">
        <v>0</v>
      </c>
      <c r="R129" s="188">
        <f t="shared" si="2"/>
        <v>0</v>
      </c>
      <c r="S129" s="188">
        <v>8.7999999999999995E-2</v>
      </c>
      <c r="T129" s="189">
        <f t="shared" si="3"/>
        <v>11.738583999999999</v>
      </c>
      <c r="AR129" s="14" t="s">
        <v>140</v>
      </c>
      <c r="AT129" s="14" t="s">
        <v>135</v>
      </c>
      <c r="AU129" s="14" t="s">
        <v>80</v>
      </c>
      <c r="AY129" s="14" t="s">
        <v>133</v>
      </c>
      <c r="BE129" s="190">
        <f t="shared" si="4"/>
        <v>0</v>
      </c>
      <c r="BF129" s="190">
        <f t="shared" si="5"/>
        <v>0</v>
      </c>
      <c r="BG129" s="190">
        <f t="shared" si="6"/>
        <v>0</v>
      </c>
      <c r="BH129" s="190">
        <f t="shared" si="7"/>
        <v>0</v>
      </c>
      <c r="BI129" s="190">
        <f t="shared" si="8"/>
        <v>0</v>
      </c>
      <c r="BJ129" s="14" t="s">
        <v>78</v>
      </c>
      <c r="BK129" s="190">
        <f t="shared" si="9"/>
        <v>0</v>
      </c>
      <c r="BL129" s="14" t="s">
        <v>140</v>
      </c>
      <c r="BM129" s="14" t="s">
        <v>793</v>
      </c>
    </row>
    <row r="130" spans="2:65" s="1" customFormat="1" ht="22.5" customHeight="1">
      <c r="B130" s="31"/>
      <c r="C130" s="179" t="s">
        <v>341</v>
      </c>
      <c r="D130" s="179" t="s">
        <v>135</v>
      </c>
      <c r="E130" s="180" t="s">
        <v>794</v>
      </c>
      <c r="F130" s="181" t="s">
        <v>795</v>
      </c>
      <c r="G130" s="182" t="s">
        <v>217</v>
      </c>
      <c r="H130" s="183">
        <v>18.510999999999999</v>
      </c>
      <c r="I130" s="184"/>
      <c r="J130" s="185">
        <f t="shared" si="0"/>
        <v>0</v>
      </c>
      <c r="K130" s="181" t="s">
        <v>139</v>
      </c>
      <c r="L130" s="35"/>
      <c r="M130" s="186" t="s">
        <v>19</v>
      </c>
      <c r="N130" s="187" t="s">
        <v>42</v>
      </c>
      <c r="O130" s="57"/>
      <c r="P130" s="188">
        <f t="shared" si="1"/>
        <v>0</v>
      </c>
      <c r="Q130" s="188">
        <v>0</v>
      </c>
      <c r="R130" s="188">
        <f t="shared" si="2"/>
        <v>0</v>
      </c>
      <c r="S130" s="188">
        <v>6.7000000000000004E-2</v>
      </c>
      <c r="T130" s="189">
        <f t="shared" si="3"/>
        <v>1.240237</v>
      </c>
      <c r="AR130" s="14" t="s">
        <v>140</v>
      </c>
      <c r="AT130" s="14" t="s">
        <v>135</v>
      </c>
      <c r="AU130" s="14" t="s">
        <v>80</v>
      </c>
      <c r="AY130" s="14" t="s">
        <v>133</v>
      </c>
      <c r="BE130" s="190">
        <f t="shared" si="4"/>
        <v>0</v>
      </c>
      <c r="BF130" s="190">
        <f t="shared" si="5"/>
        <v>0</v>
      </c>
      <c r="BG130" s="190">
        <f t="shared" si="6"/>
        <v>0</v>
      </c>
      <c r="BH130" s="190">
        <f t="shared" si="7"/>
        <v>0</v>
      </c>
      <c r="BI130" s="190">
        <f t="shared" si="8"/>
        <v>0</v>
      </c>
      <c r="BJ130" s="14" t="s">
        <v>78</v>
      </c>
      <c r="BK130" s="190">
        <f t="shared" si="9"/>
        <v>0</v>
      </c>
      <c r="BL130" s="14" t="s">
        <v>140</v>
      </c>
      <c r="BM130" s="14" t="s">
        <v>796</v>
      </c>
    </row>
    <row r="131" spans="2:65" s="1" customFormat="1" ht="22.5" customHeight="1">
      <c r="B131" s="31"/>
      <c r="C131" s="179" t="s">
        <v>346</v>
      </c>
      <c r="D131" s="179" t="s">
        <v>135</v>
      </c>
      <c r="E131" s="180" t="s">
        <v>797</v>
      </c>
      <c r="F131" s="181" t="s">
        <v>798</v>
      </c>
      <c r="G131" s="182" t="s">
        <v>217</v>
      </c>
      <c r="H131" s="183">
        <v>119.182</v>
      </c>
      <c r="I131" s="184"/>
      <c r="J131" s="185">
        <f t="shared" si="0"/>
        <v>0</v>
      </c>
      <c r="K131" s="181" t="s">
        <v>139</v>
      </c>
      <c r="L131" s="35"/>
      <c r="M131" s="186" t="s">
        <v>19</v>
      </c>
      <c r="N131" s="187" t="s">
        <v>42</v>
      </c>
      <c r="O131" s="57"/>
      <c r="P131" s="188">
        <f t="shared" si="1"/>
        <v>0</v>
      </c>
      <c r="Q131" s="188">
        <v>0</v>
      </c>
      <c r="R131" s="188">
        <f t="shared" si="2"/>
        <v>0</v>
      </c>
      <c r="S131" s="188">
        <v>1.7000000000000001E-2</v>
      </c>
      <c r="T131" s="189">
        <f t="shared" si="3"/>
        <v>2.0260940000000001</v>
      </c>
      <c r="AR131" s="14" t="s">
        <v>140</v>
      </c>
      <c r="AT131" s="14" t="s">
        <v>135</v>
      </c>
      <c r="AU131" s="14" t="s">
        <v>80</v>
      </c>
      <c r="AY131" s="14" t="s">
        <v>133</v>
      </c>
      <c r="BE131" s="190">
        <f t="shared" si="4"/>
        <v>0</v>
      </c>
      <c r="BF131" s="190">
        <f t="shared" si="5"/>
        <v>0</v>
      </c>
      <c r="BG131" s="190">
        <f t="shared" si="6"/>
        <v>0</v>
      </c>
      <c r="BH131" s="190">
        <f t="shared" si="7"/>
        <v>0</v>
      </c>
      <c r="BI131" s="190">
        <f t="shared" si="8"/>
        <v>0</v>
      </c>
      <c r="BJ131" s="14" t="s">
        <v>78</v>
      </c>
      <c r="BK131" s="190">
        <f t="shared" si="9"/>
        <v>0</v>
      </c>
      <c r="BL131" s="14" t="s">
        <v>140</v>
      </c>
      <c r="BM131" s="14" t="s">
        <v>799</v>
      </c>
    </row>
    <row r="132" spans="2:65" s="1" customFormat="1" ht="22.5" customHeight="1">
      <c r="B132" s="31"/>
      <c r="C132" s="179" t="s">
        <v>350</v>
      </c>
      <c r="D132" s="179" t="s">
        <v>135</v>
      </c>
      <c r="E132" s="180" t="s">
        <v>800</v>
      </c>
      <c r="F132" s="181" t="s">
        <v>801</v>
      </c>
      <c r="G132" s="182" t="s">
        <v>217</v>
      </c>
      <c r="H132" s="183">
        <v>33.688000000000002</v>
      </c>
      <c r="I132" s="184"/>
      <c r="J132" s="185">
        <f t="shared" si="0"/>
        <v>0</v>
      </c>
      <c r="K132" s="181" t="s">
        <v>139</v>
      </c>
      <c r="L132" s="35"/>
      <c r="M132" s="186" t="s">
        <v>19</v>
      </c>
      <c r="N132" s="187" t="s">
        <v>42</v>
      </c>
      <c r="O132" s="57"/>
      <c r="P132" s="188">
        <f t="shared" si="1"/>
        <v>0</v>
      </c>
      <c r="Q132" s="188">
        <v>0</v>
      </c>
      <c r="R132" s="188">
        <f t="shared" si="2"/>
        <v>0</v>
      </c>
      <c r="S132" s="188">
        <v>1.4999999999999999E-2</v>
      </c>
      <c r="T132" s="189">
        <f t="shared" si="3"/>
        <v>0.50531999999999999</v>
      </c>
      <c r="AR132" s="14" t="s">
        <v>140</v>
      </c>
      <c r="AT132" s="14" t="s">
        <v>135</v>
      </c>
      <c r="AU132" s="14" t="s">
        <v>80</v>
      </c>
      <c r="AY132" s="14" t="s">
        <v>133</v>
      </c>
      <c r="BE132" s="190">
        <f t="shared" si="4"/>
        <v>0</v>
      </c>
      <c r="BF132" s="190">
        <f t="shared" si="5"/>
        <v>0</v>
      </c>
      <c r="BG132" s="190">
        <f t="shared" si="6"/>
        <v>0</v>
      </c>
      <c r="BH132" s="190">
        <f t="shared" si="7"/>
        <v>0</v>
      </c>
      <c r="BI132" s="190">
        <f t="shared" si="8"/>
        <v>0</v>
      </c>
      <c r="BJ132" s="14" t="s">
        <v>78</v>
      </c>
      <c r="BK132" s="190">
        <f t="shared" si="9"/>
        <v>0</v>
      </c>
      <c r="BL132" s="14" t="s">
        <v>140</v>
      </c>
      <c r="BM132" s="14" t="s">
        <v>802</v>
      </c>
    </row>
    <row r="133" spans="2:65" s="1" customFormat="1" ht="22.5" customHeight="1">
      <c r="B133" s="31"/>
      <c r="C133" s="179" t="s">
        <v>356</v>
      </c>
      <c r="D133" s="179" t="s">
        <v>135</v>
      </c>
      <c r="E133" s="180" t="s">
        <v>803</v>
      </c>
      <c r="F133" s="181" t="s">
        <v>804</v>
      </c>
      <c r="G133" s="182" t="s">
        <v>217</v>
      </c>
      <c r="H133" s="183">
        <v>2.8319999999999999</v>
      </c>
      <c r="I133" s="184"/>
      <c r="J133" s="185">
        <f t="shared" si="0"/>
        <v>0</v>
      </c>
      <c r="K133" s="181" t="s">
        <v>139</v>
      </c>
      <c r="L133" s="35"/>
      <c r="M133" s="186" t="s">
        <v>19</v>
      </c>
      <c r="N133" s="187" t="s">
        <v>42</v>
      </c>
      <c r="O133" s="57"/>
      <c r="P133" s="188">
        <f t="shared" si="1"/>
        <v>0</v>
      </c>
      <c r="Q133" s="188">
        <v>0</v>
      </c>
      <c r="R133" s="188">
        <f t="shared" si="2"/>
        <v>0</v>
      </c>
      <c r="S133" s="188">
        <v>4.1000000000000002E-2</v>
      </c>
      <c r="T133" s="189">
        <f t="shared" si="3"/>
        <v>0.11611199999999999</v>
      </c>
      <c r="AR133" s="14" t="s">
        <v>140</v>
      </c>
      <c r="AT133" s="14" t="s">
        <v>135</v>
      </c>
      <c r="AU133" s="14" t="s">
        <v>80</v>
      </c>
      <c r="AY133" s="14" t="s">
        <v>133</v>
      </c>
      <c r="BE133" s="190">
        <f t="shared" si="4"/>
        <v>0</v>
      </c>
      <c r="BF133" s="190">
        <f t="shared" si="5"/>
        <v>0</v>
      </c>
      <c r="BG133" s="190">
        <f t="shared" si="6"/>
        <v>0</v>
      </c>
      <c r="BH133" s="190">
        <f t="shared" si="7"/>
        <v>0</v>
      </c>
      <c r="BI133" s="190">
        <f t="shared" si="8"/>
        <v>0</v>
      </c>
      <c r="BJ133" s="14" t="s">
        <v>78</v>
      </c>
      <c r="BK133" s="190">
        <f t="shared" si="9"/>
        <v>0</v>
      </c>
      <c r="BL133" s="14" t="s">
        <v>140</v>
      </c>
      <c r="BM133" s="14" t="s">
        <v>805</v>
      </c>
    </row>
    <row r="134" spans="2:65" s="1" customFormat="1" ht="16.5" customHeight="1">
      <c r="B134" s="31"/>
      <c r="C134" s="179" t="s">
        <v>364</v>
      </c>
      <c r="D134" s="179" t="s">
        <v>135</v>
      </c>
      <c r="E134" s="180" t="s">
        <v>806</v>
      </c>
      <c r="F134" s="181" t="s">
        <v>807</v>
      </c>
      <c r="G134" s="182" t="s">
        <v>217</v>
      </c>
      <c r="H134" s="183">
        <v>3.1760000000000002</v>
      </c>
      <c r="I134" s="184"/>
      <c r="J134" s="185">
        <f t="shared" si="0"/>
        <v>0</v>
      </c>
      <c r="K134" s="181" t="s">
        <v>139</v>
      </c>
      <c r="L134" s="35"/>
      <c r="M134" s="186" t="s">
        <v>19</v>
      </c>
      <c r="N134" s="187" t="s">
        <v>42</v>
      </c>
      <c r="O134" s="57"/>
      <c r="P134" s="188">
        <f t="shared" si="1"/>
        <v>0</v>
      </c>
      <c r="Q134" s="188">
        <v>0</v>
      </c>
      <c r="R134" s="188">
        <f t="shared" si="2"/>
        <v>0</v>
      </c>
      <c r="S134" s="188">
        <v>7.5999999999999998E-2</v>
      </c>
      <c r="T134" s="189">
        <f t="shared" si="3"/>
        <v>0.24137600000000001</v>
      </c>
      <c r="AR134" s="14" t="s">
        <v>140</v>
      </c>
      <c r="AT134" s="14" t="s">
        <v>135</v>
      </c>
      <c r="AU134" s="14" t="s">
        <v>80</v>
      </c>
      <c r="AY134" s="14" t="s">
        <v>133</v>
      </c>
      <c r="BE134" s="190">
        <f t="shared" si="4"/>
        <v>0</v>
      </c>
      <c r="BF134" s="190">
        <f t="shared" si="5"/>
        <v>0</v>
      </c>
      <c r="BG134" s="190">
        <f t="shared" si="6"/>
        <v>0</v>
      </c>
      <c r="BH134" s="190">
        <f t="shared" si="7"/>
        <v>0</v>
      </c>
      <c r="BI134" s="190">
        <f t="shared" si="8"/>
        <v>0</v>
      </c>
      <c r="BJ134" s="14" t="s">
        <v>78</v>
      </c>
      <c r="BK134" s="190">
        <f t="shared" si="9"/>
        <v>0</v>
      </c>
      <c r="BL134" s="14" t="s">
        <v>140</v>
      </c>
      <c r="BM134" s="14" t="s">
        <v>808</v>
      </c>
    </row>
    <row r="135" spans="2:65" s="1" customFormat="1" ht="22.5" customHeight="1">
      <c r="B135" s="31"/>
      <c r="C135" s="179" t="s">
        <v>368</v>
      </c>
      <c r="D135" s="179" t="s">
        <v>135</v>
      </c>
      <c r="E135" s="180" t="s">
        <v>809</v>
      </c>
      <c r="F135" s="181" t="s">
        <v>810</v>
      </c>
      <c r="G135" s="182" t="s">
        <v>217</v>
      </c>
      <c r="H135" s="183">
        <v>2.8170000000000002</v>
      </c>
      <c r="I135" s="184"/>
      <c r="J135" s="185">
        <f t="shared" si="0"/>
        <v>0</v>
      </c>
      <c r="K135" s="181" t="s">
        <v>139</v>
      </c>
      <c r="L135" s="35"/>
      <c r="M135" s="186" t="s">
        <v>19</v>
      </c>
      <c r="N135" s="187" t="s">
        <v>42</v>
      </c>
      <c r="O135" s="57"/>
      <c r="P135" s="188">
        <f t="shared" si="1"/>
        <v>0</v>
      </c>
      <c r="Q135" s="188">
        <v>0</v>
      </c>
      <c r="R135" s="188">
        <f t="shared" si="2"/>
        <v>0</v>
      </c>
      <c r="S135" s="188">
        <v>6.3E-2</v>
      </c>
      <c r="T135" s="189">
        <f t="shared" si="3"/>
        <v>0.17747100000000002</v>
      </c>
      <c r="AR135" s="14" t="s">
        <v>140</v>
      </c>
      <c r="AT135" s="14" t="s">
        <v>135</v>
      </c>
      <c r="AU135" s="14" t="s">
        <v>80</v>
      </c>
      <c r="AY135" s="14" t="s">
        <v>133</v>
      </c>
      <c r="BE135" s="190">
        <f t="shared" si="4"/>
        <v>0</v>
      </c>
      <c r="BF135" s="190">
        <f t="shared" si="5"/>
        <v>0</v>
      </c>
      <c r="BG135" s="190">
        <f t="shared" si="6"/>
        <v>0</v>
      </c>
      <c r="BH135" s="190">
        <f t="shared" si="7"/>
        <v>0</v>
      </c>
      <c r="BI135" s="190">
        <f t="shared" si="8"/>
        <v>0</v>
      </c>
      <c r="BJ135" s="14" t="s">
        <v>78</v>
      </c>
      <c r="BK135" s="190">
        <f t="shared" si="9"/>
        <v>0</v>
      </c>
      <c r="BL135" s="14" t="s">
        <v>140</v>
      </c>
      <c r="BM135" s="14" t="s">
        <v>811</v>
      </c>
    </row>
    <row r="136" spans="2:65" s="1" customFormat="1" ht="16.5" customHeight="1">
      <c r="B136" s="31"/>
      <c r="C136" s="179" t="s">
        <v>373</v>
      </c>
      <c r="D136" s="179" t="s">
        <v>135</v>
      </c>
      <c r="E136" s="180" t="s">
        <v>812</v>
      </c>
      <c r="F136" s="181" t="s">
        <v>813</v>
      </c>
      <c r="G136" s="182" t="s">
        <v>217</v>
      </c>
      <c r="H136" s="183">
        <v>3.117</v>
      </c>
      <c r="I136" s="184"/>
      <c r="J136" s="185">
        <f t="shared" si="0"/>
        <v>0</v>
      </c>
      <c r="K136" s="181" t="s">
        <v>139</v>
      </c>
      <c r="L136" s="35"/>
      <c r="M136" s="186" t="s">
        <v>19</v>
      </c>
      <c r="N136" s="187" t="s">
        <v>42</v>
      </c>
      <c r="O136" s="57"/>
      <c r="P136" s="188">
        <f t="shared" si="1"/>
        <v>0</v>
      </c>
      <c r="Q136" s="188">
        <v>0</v>
      </c>
      <c r="R136" s="188">
        <f t="shared" si="2"/>
        <v>0</v>
      </c>
      <c r="S136" s="188">
        <v>8.3000000000000004E-2</v>
      </c>
      <c r="T136" s="189">
        <f t="shared" si="3"/>
        <v>0.25871100000000002</v>
      </c>
      <c r="AR136" s="14" t="s">
        <v>140</v>
      </c>
      <c r="AT136" s="14" t="s">
        <v>135</v>
      </c>
      <c r="AU136" s="14" t="s">
        <v>80</v>
      </c>
      <c r="AY136" s="14" t="s">
        <v>133</v>
      </c>
      <c r="BE136" s="190">
        <f t="shared" si="4"/>
        <v>0</v>
      </c>
      <c r="BF136" s="190">
        <f t="shared" si="5"/>
        <v>0</v>
      </c>
      <c r="BG136" s="190">
        <f t="shared" si="6"/>
        <v>0</v>
      </c>
      <c r="BH136" s="190">
        <f t="shared" si="7"/>
        <v>0</v>
      </c>
      <c r="BI136" s="190">
        <f t="shared" si="8"/>
        <v>0</v>
      </c>
      <c r="BJ136" s="14" t="s">
        <v>78</v>
      </c>
      <c r="BK136" s="190">
        <f t="shared" si="9"/>
        <v>0</v>
      </c>
      <c r="BL136" s="14" t="s">
        <v>140</v>
      </c>
      <c r="BM136" s="14" t="s">
        <v>814</v>
      </c>
    </row>
    <row r="137" spans="2:65" s="1" customFormat="1" ht="22.5" customHeight="1">
      <c r="B137" s="31"/>
      <c r="C137" s="179" t="s">
        <v>379</v>
      </c>
      <c r="D137" s="179" t="s">
        <v>135</v>
      </c>
      <c r="E137" s="180" t="s">
        <v>815</v>
      </c>
      <c r="F137" s="181" t="s">
        <v>816</v>
      </c>
      <c r="G137" s="182" t="s">
        <v>161</v>
      </c>
      <c r="H137" s="183">
        <v>3</v>
      </c>
      <c r="I137" s="184"/>
      <c r="J137" s="185">
        <f t="shared" si="0"/>
        <v>0</v>
      </c>
      <c r="K137" s="181" t="s">
        <v>139</v>
      </c>
      <c r="L137" s="35"/>
      <c r="M137" s="186" t="s">
        <v>19</v>
      </c>
      <c r="N137" s="187" t="s">
        <v>42</v>
      </c>
      <c r="O137" s="57"/>
      <c r="P137" s="188">
        <f t="shared" si="1"/>
        <v>0</v>
      </c>
      <c r="Q137" s="188">
        <v>0</v>
      </c>
      <c r="R137" s="188">
        <f t="shared" si="2"/>
        <v>0</v>
      </c>
      <c r="S137" s="188">
        <v>1.6E-2</v>
      </c>
      <c r="T137" s="189">
        <f t="shared" si="3"/>
        <v>4.8000000000000001E-2</v>
      </c>
      <c r="AR137" s="14" t="s">
        <v>140</v>
      </c>
      <c r="AT137" s="14" t="s">
        <v>135</v>
      </c>
      <c r="AU137" s="14" t="s">
        <v>80</v>
      </c>
      <c r="AY137" s="14" t="s">
        <v>133</v>
      </c>
      <c r="BE137" s="190">
        <f t="shared" si="4"/>
        <v>0</v>
      </c>
      <c r="BF137" s="190">
        <f t="shared" si="5"/>
        <v>0</v>
      </c>
      <c r="BG137" s="190">
        <f t="shared" si="6"/>
        <v>0</v>
      </c>
      <c r="BH137" s="190">
        <f t="shared" si="7"/>
        <v>0</v>
      </c>
      <c r="BI137" s="190">
        <f t="shared" si="8"/>
        <v>0</v>
      </c>
      <c r="BJ137" s="14" t="s">
        <v>78</v>
      </c>
      <c r="BK137" s="190">
        <f t="shared" si="9"/>
        <v>0</v>
      </c>
      <c r="BL137" s="14" t="s">
        <v>140</v>
      </c>
      <c r="BM137" s="14" t="s">
        <v>817</v>
      </c>
    </row>
    <row r="138" spans="2:65" s="1" customFormat="1" ht="22.5" customHeight="1">
      <c r="B138" s="31"/>
      <c r="C138" s="179" t="s">
        <v>383</v>
      </c>
      <c r="D138" s="179" t="s">
        <v>135</v>
      </c>
      <c r="E138" s="180" t="s">
        <v>818</v>
      </c>
      <c r="F138" s="181" t="s">
        <v>819</v>
      </c>
      <c r="G138" s="182" t="s">
        <v>161</v>
      </c>
      <c r="H138" s="183">
        <v>4</v>
      </c>
      <c r="I138" s="184"/>
      <c r="J138" s="185">
        <f t="shared" si="0"/>
        <v>0</v>
      </c>
      <c r="K138" s="181" t="s">
        <v>139</v>
      </c>
      <c r="L138" s="35"/>
      <c r="M138" s="186" t="s">
        <v>19</v>
      </c>
      <c r="N138" s="187" t="s">
        <v>42</v>
      </c>
      <c r="O138" s="57"/>
      <c r="P138" s="188">
        <f t="shared" si="1"/>
        <v>0</v>
      </c>
      <c r="Q138" s="188">
        <v>0</v>
      </c>
      <c r="R138" s="188">
        <f t="shared" si="2"/>
        <v>0</v>
      </c>
      <c r="S138" s="188">
        <v>0.13800000000000001</v>
      </c>
      <c r="T138" s="189">
        <f t="shared" si="3"/>
        <v>0.55200000000000005</v>
      </c>
      <c r="AR138" s="14" t="s">
        <v>140</v>
      </c>
      <c r="AT138" s="14" t="s">
        <v>135</v>
      </c>
      <c r="AU138" s="14" t="s">
        <v>80</v>
      </c>
      <c r="AY138" s="14" t="s">
        <v>133</v>
      </c>
      <c r="BE138" s="190">
        <f t="shared" si="4"/>
        <v>0</v>
      </c>
      <c r="BF138" s="190">
        <f t="shared" si="5"/>
        <v>0</v>
      </c>
      <c r="BG138" s="190">
        <f t="shared" si="6"/>
        <v>0</v>
      </c>
      <c r="BH138" s="190">
        <f t="shared" si="7"/>
        <v>0</v>
      </c>
      <c r="BI138" s="190">
        <f t="shared" si="8"/>
        <v>0</v>
      </c>
      <c r="BJ138" s="14" t="s">
        <v>78</v>
      </c>
      <c r="BK138" s="190">
        <f t="shared" si="9"/>
        <v>0</v>
      </c>
      <c r="BL138" s="14" t="s">
        <v>140</v>
      </c>
      <c r="BM138" s="14" t="s">
        <v>820</v>
      </c>
    </row>
    <row r="139" spans="2:65" s="1" customFormat="1" ht="22.5" customHeight="1">
      <c r="B139" s="31"/>
      <c r="C139" s="179" t="s">
        <v>387</v>
      </c>
      <c r="D139" s="179" t="s">
        <v>135</v>
      </c>
      <c r="E139" s="180" t="s">
        <v>821</v>
      </c>
      <c r="F139" s="181" t="s">
        <v>822</v>
      </c>
      <c r="G139" s="182" t="s">
        <v>217</v>
      </c>
      <c r="H139" s="183">
        <v>3.4660000000000002</v>
      </c>
      <c r="I139" s="184"/>
      <c r="J139" s="185">
        <f t="shared" si="0"/>
        <v>0</v>
      </c>
      <c r="K139" s="181" t="s">
        <v>139</v>
      </c>
      <c r="L139" s="35"/>
      <c r="M139" s="186" t="s">
        <v>19</v>
      </c>
      <c r="N139" s="187" t="s">
        <v>42</v>
      </c>
      <c r="O139" s="57"/>
      <c r="P139" s="188">
        <f t="shared" si="1"/>
        <v>0</v>
      </c>
      <c r="Q139" s="188">
        <v>0</v>
      </c>
      <c r="R139" s="188">
        <f t="shared" si="2"/>
        <v>0</v>
      </c>
      <c r="S139" s="188">
        <v>0.18</v>
      </c>
      <c r="T139" s="189">
        <f t="shared" si="3"/>
        <v>0.62387999999999999</v>
      </c>
      <c r="AR139" s="14" t="s">
        <v>140</v>
      </c>
      <c r="AT139" s="14" t="s">
        <v>135</v>
      </c>
      <c r="AU139" s="14" t="s">
        <v>80</v>
      </c>
      <c r="AY139" s="14" t="s">
        <v>133</v>
      </c>
      <c r="BE139" s="190">
        <f t="shared" si="4"/>
        <v>0</v>
      </c>
      <c r="BF139" s="190">
        <f t="shared" si="5"/>
        <v>0</v>
      </c>
      <c r="BG139" s="190">
        <f t="shared" si="6"/>
        <v>0</v>
      </c>
      <c r="BH139" s="190">
        <f t="shared" si="7"/>
        <v>0</v>
      </c>
      <c r="BI139" s="190">
        <f t="shared" si="8"/>
        <v>0</v>
      </c>
      <c r="BJ139" s="14" t="s">
        <v>78</v>
      </c>
      <c r="BK139" s="190">
        <f t="shared" si="9"/>
        <v>0</v>
      </c>
      <c r="BL139" s="14" t="s">
        <v>140</v>
      </c>
      <c r="BM139" s="14" t="s">
        <v>823</v>
      </c>
    </row>
    <row r="140" spans="2:65" s="1" customFormat="1" ht="22.5" customHeight="1">
      <c r="B140" s="31"/>
      <c r="C140" s="179" t="s">
        <v>391</v>
      </c>
      <c r="D140" s="179" t="s">
        <v>135</v>
      </c>
      <c r="E140" s="180" t="s">
        <v>171</v>
      </c>
      <c r="F140" s="181" t="s">
        <v>172</v>
      </c>
      <c r="G140" s="182" t="s">
        <v>138</v>
      </c>
      <c r="H140" s="183">
        <v>0.629</v>
      </c>
      <c r="I140" s="184"/>
      <c r="J140" s="185">
        <f t="shared" si="0"/>
        <v>0</v>
      </c>
      <c r="K140" s="181" t="s">
        <v>139</v>
      </c>
      <c r="L140" s="35"/>
      <c r="M140" s="186" t="s">
        <v>19</v>
      </c>
      <c r="N140" s="187" t="s">
        <v>42</v>
      </c>
      <c r="O140" s="57"/>
      <c r="P140" s="188">
        <f t="shared" si="1"/>
        <v>0</v>
      </c>
      <c r="Q140" s="188">
        <v>0</v>
      </c>
      <c r="R140" s="188">
        <f t="shared" si="2"/>
        <v>0</v>
      </c>
      <c r="S140" s="188">
        <v>1.8</v>
      </c>
      <c r="T140" s="189">
        <f t="shared" si="3"/>
        <v>1.1322000000000001</v>
      </c>
      <c r="AR140" s="14" t="s">
        <v>140</v>
      </c>
      <c r="AT140" s="14" t="s">
        <v>135</v>
      </c>
      <c r="AU140" s="14" t="s">
        <v>80</v>
      </c>
      <c r="AY140" s="14" t="s">
        <v>133</v>
      </c>
      <c r="BE140" s="190">
        <f t="shared" si="4"/>
        <v>0</v>
      </c>
      <c r="BF140" s="190">
        <f t="shared" si="5"/>
        <v>0</v>
      </c>
      <c r="BG140" s="190">
        <f t="shared" si="6"/>
        <v>0</v>
      </c>
      <c r="BH140" s="190">
        <f t="shared" si="7"/>
        <v>0</v>
      </c>
      <c r="BI140" s="190">
        <f t="shared" si="8"/>
        <v>0</v>
      </c>
      <c r="BJ140" s="14" t="s">
        <v>78</v>
      </c>
      <c r="BK140" s="190">
        <f t="shared" si="9"/>
        <v>0</v>
      </c>
      <c r="BL140" s="14" t="s">
        <v>140</v>
      </c>
      <c r="BM140" s="14" t="s">
        <v>173</v>
      </c>
    </row>
    <row r="141" spans="2:65" s="1" customFormat="1" ht="22.5" customHeight="1">
      <c r="B141" s="31"/>
      <c r="C141" s="179" t="s">
        <v>395</v>
      </c>
      <c r="D141" s="179" t="s">
        <v>135</v>
      </c>
      <c r="E141" s="180" t="s">
        <v>824</v>
      </c>
      <c r="F141" s="181" t="s">
        <v>825</v>
      </c>
      <c r="G141" s="182" t="s">
        <v>181</v>
      </c>
      <c r="H141" s="183">
        <v>1.45</v>
      </c>
      <c r="I141" s="184"/>
      <c r="J141" s="185">
        <f t="shared" ref="J141:J172" si="10">ROUND(I141*H141,2)</f>
        <v>0</v>
      </c>
      <c r="K141" s="181" t="s">
        <v>139</v>
      </c>
      <c r="L141" s="35"/>
      <c r="M141" s="186" t="s">
        <v>19</v>
      </c>
      <c r="N141" s="187" t="s">
        <v>42</v>
      </c>
      <c r="O141" s="57"/>
      <c r="P141" s="188">
        <f t="shared" ref="P141:P172" si="11">O141*H141</f>
        <v>0</v>
      </c>
      <c r="Q141" s="188">
        <v>4.7370000000000002E-2</v>
      </c>
      <c r="R141" s="188">
        <f t="shared" ref="R141:R172" si="12">Q141*H141</f>
        <v>6.8686499999999998E-2</v>
      </c>
      <c r="S141" s="188">
        <v>0</v>
      </c>
      <c r="T141" s="189">
        <f t="shared" ref="T141:T172" si="13">S141*H141</f>
        <v>0</v>
      </c>
      <c r="AR141" s="14" t="s">
        <v>140</v>
      </c>
      <c r="AT141" s="14" t="s">
        <v>135</v>
      </c>
      <c r="AU141" s="14" t="s">
        <v>80</v>
      </c>
      <c r="AY141" s="14" t="s">
        <v>133</v>
      </c>
      <c r="BE141" s="190">
        <f t="shared" ref="BE141:BE165" si="14">IF(N141="základní",J141,0)</f>
        <v>0</v>
      </c>
      <c r="BF141" s="190">
        <f t="shared" ref="BF141:BF165" si="15">IF(N141="snížená",J141,0)</f>
        <v>0</v>
      </c>
      <c r="BG141" s="190">
        <f t="shared" ref="BG141:BG165" si="16">IF(N141="zákl. přenesená",J141,0)</f>
        <v>0</v>
      </c>
      <c r="BH141" s="190">
        <f t="shared" ref="BH141:BH165" si="17">IF(N141="sníž. přenesená",J141,0)</f>
        <v>0</v>
      </c>
      <c r="BI141" s="190">
        <f t="shared" ref="BI141:BI165" si="18">IF(N141="nulová",J141,0)</f>
        <v>0</v>
      </c>
      <c r="BJ141" s="14" t="s">
        <v>78</v>
      </c>
      <c r="BK141" s="190">
        <f t="shared" ref="BK141:BK165" si="19">ROUND(I141*H141,2)</f>
        <v>0</v>
      </c>
      <c r="BL141" s="14" t="s">
        <v>140</v>
      </c>
      <c r="BM141" s="14" t="s">
        <v>826</v>
      </c>
    </row>
    <row r="142" spans="2:65" s="1" customFormat="1" ht="16.5" customHeight="1">
      <c r="B142" s="31"/>
      <c r="C142" s="179" t="s">
        <v>399</v>
      </c>
      <c r="D142" s="179" t="s">
        <v>135</v>
      </c>
      <c r="E142" s="180" t="s">
        <v>827</v>
      </c>
      <c r="F142" s="181" t="s">
        <v>828</v>
      </c>
      <c r="G142" s="182" t="s">
        <v>217</v>
      </c>
      <c r="H142" s="183">
        <v>2747.7550000000001</v>
      </c>
      <c r="I142" s="184"/>
      <c r="J142" s="185">
        <f t="shared" si="10"/>
        <v>0</v>
      </c>
      <c r="K142" s="181" t="s">
        <v>19</v>
      </c>
      <c r="L142" s="35"/>
      <c r="M142" s="186" t="s">
        <v>19</v>
      </c>
      <c r="N142" s="187" t="s">
        <v>42</v>
      </c>
      <c r="O142" s="57"/>
      <c r="P142" s="188">
        <f t="shared" si="11"/>
        <v>0</v>
      </c>
      <c r="Q142" s="188">
        <v>0</v>
      </c>
      <c r="R142" s="188">
        <f t="shared" si="12"/>
        <v>0</v>
      </c>
      <c r="S142" s="188">
        <v>4.0000000000000001E-3</v>
      </c>
      <c r="T142" s="189">
        <f t="shared" si="13"/>
        <v>10.991020000000001</v>
      </c>
      <c r="AR142" s="14" t="s">
        <v>140</v>
      </c>
      <c r="AT142" s="14" t="s">
        <v>135</v>
      </c>
      <c r="AU142" s="14" t="s">
        <v>80</v>
      </c>
      <c r="AY142" s="14" t="s">
        <v>133</v>
      </c>
      <c r="BE142" s="190">
        <f t="shared" si="14"/>
        <v>0</v>
      </c>
      <c r="BF142" s="190">
        <f t="shared" si="15"/>
        <v>0</v>
      </c>
      <c r="BG142" s="190">
        <f t="shared" si="16"/>
        <v>0</v>
      </c>
      <c r="BH142" s="190">
        <f t="shared" si="17"/>
        <v>0</v>
      </c>
      <c r="BI142" s="190">
        <f t="shared" si="18"/>
        <v>0</v>
      </c>
      <c r="BJ142" s="14" t="s">
        <v>78</v>
      </c>
      <c r="BK142" s="190">
        <f t="shared" si="19"/>
        <v>0</v>
      </c>
      <c r="BL142" s="14" t="s">
        <v>140</v>
      </c>
      <c r="BM142" s="14" t="s">
        <v>829</v>
      </c>
    </row>
    <row r="143" spans="2:65" s="1" customFormat="1" ht="16.5" customHeight="1">
      <c r="B143" s="31"/>
      <c r="C143" s="179" t="s">
        <v>403</v>
      </c>
      <c r="D143" s="179" t="s">
        <v>135</v>
      </c>
      <c r="E143" s="180" t="s">
        <v>830</v>
      </c>
      <c r="F143" s="181" t="s">
        <v>831</v>
      </c>
      <c r="G143" s="182" t="s">
        <v>217</v>
      </c>
      <c r="H143" s="183">
        <v>514.745</v>
      </c>
      <c r="I143" s="184"/>
      <c r="J143" s="185">
        <f t="shared" si="10"/>
        <v>0</v>
      </c>
      <c r="K143" s="181" t="s">
        <v>139</v>
      </c>
      <c r="L143" s="35"/>
      <c r="M143" s="186" t="s">
        <v>19</v>
      </c>
      <c r="N143" s="187" t="s">
        <v>42</v>
      </c>
      <c r="O143" s="57"/>
      <c r="P143" s="188">
        <f t="shared" si="11"/>
        <v>0</v>
      </c>
      <c r="Q143" s="188">
        <v>0</v>
      </c>
      <c r="R143" s="188">
        <f t="shared" si="12"/>
        <v>0</v>
      </c>
      <c r="S143" s="188">
        <v>0.01</v>
      </c>
      <c r="T143" s="189">
        <f t="shared" si="13"/>
        <v>5.1474500000000001</v>
      </c>
      <c r="AR143" s="14" t="s">
        <v>140</v>
      </c>
      <c r="AT143" s="14" t="s">
        <v>135</v>
      </c>
      <c r="AU143" s="14" t="s">
        <v>80</v>
      </c>
      <c r="AY143" s="14" t="s">
        <v>133</v>
      </c>
      <c r="BE143" s="190">
        <f t="shared" si="14"/>
        <v>0</v>
      </c>
      <c r="BF143" s="190">
        <f t="shared" si="15"/>
        <v>0</v>
      </c>
      <c r="BG143" s="190">
        <f t="shared" si="16"/>
        <v>0</v>
      </c>
      <c r="BH143" s="190">
        <f t="shared" si="17"/>
        <v>0</v>
      </c>
      <c r="BI143" s="190">
        <f t="shared" si="18"/>
        <v>0</v>
      </c>
      <c r="BJ143" s="14" t="s">
        <v>78</v>
      </c>
      <c r="BK143" s="190">
        <f t="shared" si="19"/>
        <v>0</v>
      </c>
      <c r="BL143" s="14" t="s">
        <v>140</v>
      </c>
      <c r="BM143" s="14" t="s">
        <v>832</v>
      </c>
    </row>
    <row r="144" spans="2:65" s="1" customFormat="1" ht="16.5" customHeight="1">
      <c r="B144" s="31"/>
      <c r="C144" s="179" t="s">
        <v>407</v>
      </c>
      <c r="D144" s="179" t="s">
        <v>135</v>
      </c>
      <c r="E144" s="180" t="s">
        <v>833</v>
      </c>
      <c r="F144" s="181" t="s">
        <v>834</v>
      </c>
      <c r="G144" s="182" t="s">
        <v>217</v>
      </c>
      <c r="H144" s="183">
        <v>7172.4409999999998</v>
      </c>
      <c r="I144" s="184"/>
      <c r="J144" s="185">
        <f t="shared" si="10"/>
        <v>0</v>
      </c>
      <c r="K144" s="181" t="s">
        <v>19</v>
      </c>
      <c r="L144" s="35"/>
      <c r="M144" s="186" t="s">
        <v>19</v>
      </c>
      <c r="N144" s="187" t="s">
        <v>42</v>
      </c>
      <c r="O144" s="57"/>
      <c r="P144" s="188">
        <f t="shared" si="11"/>
        <v>0</v>
      </c>
      <c r="Q144" s="188">
        <v>0</v>
      </c>
      <c r="R144" s="188">
        <f t="shared" si="12"/>
        <v>0</v>
      </c>
      <c r="S144" s="188">
        <v>4.0000000000000001E-3</v>
      </c>
      <c r="T144" s="189">
        <f t="shared" si="13"/>
        <v>28.689764</v>
      </c>
      <c r="AR144" s="14" t="s">
        <v>140</v>
      </c>
      <c r="AT144" s="14" t="s">
        <v>135</v>
      </c>
      <c r="AU144" s="14" t="s">
        <v>80</v>
      </c>
      <c r="AY144" s="14" t="s">
        <v>133</v>
      </c>
      <c r="BE144" s="190">
        <f t="shared" si="14"/>
        <v>0</v>
      </c>
      <c r="BF144" s="190">
        <f t="shared" si="15"/>
        <v>0</v>
      </c>
      <c r="BG144" s="190">
        <f t="shared" si="16"/>
        <v>0</v>
      </c>
      <c r="BH144" s="190">
        <f t="shared" si="17"/>
        <v>0</v>
      </c>
      <c r="BI144" s="190">
        <f t="shared" si="18"/>
        <v>0</v>
      </c>
      <c r="BJ144" s="14" t="s">
        <v>78</v>
      </c>
      <c r="BK144" s="190">
        <f t="shared" si="19"/>
        <v>0</v>
      </c>
      <c r="BL144" s="14" t="s">
        <v>140</v>
      </c>
      <c r="BM144" s="14" t="s">
        <v>835</v>
      </c>
    </row>
    <row r="145" spans="2:65" s="1" customFormat="1" ht="22.5" customHeight="1">
      <c r="B145" s="31"/>
      <c r="C145" s="179" t="s">
        <v>411</v>
      </c>
      <c r="D145" s="179" t="s">
        <v>135</v>
      </c>
      <c r="E145" s="180" t="s">
        <v>836</v>
      </c>
      <c r="F145" s="181" t="s">
        <v>837</v>
      </c>
      <c r="G145" s="182" t="s">
        <v>217</v>
      </c>
      <c r="H145" s="183">
        <v>5.4</v>
      </c>
      <c r="I145" s="184"/>
      <c r="J145" s="185">
        <f t="shared" si="10"/>
        <v>0</v>
      </c>
      <c r="K145" s="181" t="s">
        <v>139</v>
      </c>
      <c r="L145" s="35"/>
      <c r="M145" s="186" t="s">
        <v>19</v>
      </c>
      <c r="N145" s="187" t="s">
        <v>42</v>
      </c>
      <c r="O145" s="57"/>
      <c r="P145" s="188">
        <f t="shared" si="11"/>
        <v>0</v>
      </c>
      <c r="Q145" s="188">
        <v>0</v>
      </c>
      <c r="R145" s="188">
        <f t="shared" si="12"/>
        <v>0</v>
      </c>
      <c r="S145" s="188">
        <v>0.01</v>
      </c>
      <c r="T145" s="189">
        <f t="shared" si="13"/>
        <v>5.4000000000000006E-2</v>
      </c>
      <c r="AR145" s="14" t="s">
        <v>140</v>
      </c>
      <c r="AT145" s="14" t="s">
        <v>135</v>
      </c>
      <c r="AU145" s="14" t="s">
        <v>80</v>
      </c>
      <c r="AY145" s="14" t="s">
        <v>133</v>
      </c>
      <c r="BE145" s="190">
        <f t="shared" si="14"/>
        <v>0</v>
      </c>
      <c r="BF145" s="190">
        <f t="shared" si="15"/>
        <v>0</v>
      </c>
      <c r="BG145" s="190">
        <f t="shared" si="16"/>
        <v>0</v>
      </c>
      <c r="BH145" s="190">
        <f t="shared" si="17"/>
        <v>0</v>
      </c>
      <c r="BI145" s="190">
        <f t="shared" si="18"/>
        <v>0</v>
      </c>
      <c r="BJ145" s="14" t="s">
        <v>78</v>
      </c>
      <c r="BK145" s="190">
        <f t="shared" si="19"/>
        <v>0</v>
      </c>
      <c r="BL145" s="14" t="s">
        <v>140</v>
      </c>
      <c r="BM145" s="14" t="s">
        <v>838</v>
      </c>
    </row>
    <row r="146" spans="2:65" s="1" customFormat="1" ht="22.5" customHeight="1">
      <c r="B146" s="31"/>
      <c r="C146" s="179" t="s">
        <v>417</v>
      </c>
      <c r="D146" s="179" t="s">
        <v>135</v>
      </c>
      <c r="E146" s="180" t="s">
        <v>839</v>
      </c>
      <c r="F146" s="181" t="s">
        <v>840</v>
      </c>
      <c r="G146" s="182" t="s">
        <v>217</v>
      </c>
      <c r="H146" s="183">
        <v>212.09800000000001</v>
      </c>
      <c r="I146" s="184"/>
      <c r="J146" s="185">
        <f t="shared" si="10"/>
        <v>0</v>
      </c>
      <c r="K146" s="181" t="s">
        <v>139</v>
      </c>
      <c r="L146" s="35"/>
      <c r="M146" s="186" t="s">
        <v>19</v>
      </c>
      <c r="N146" s="187" t="s">
        <v>42</v>
      </c>
      <c r="O146" s="57"/>
      <c r="P146" s="188">
        <f t="shared" si="11"/>
        <v>0</v>
      </c>
      <c r="Q146" s="188">
        <v>0</v>
      </c>
      <c r="R146" s="188">
        <f t="shared" si="12"/>
        <v>0</v>
      </c>
      <c r="S146" s="188">
        <v>0.02</v>
      </c>
      <c r="T146" s="189">
        <f t="shared" si="13"/>
        <v>4.2419600000000006</v>
      </c>
      <c r="AR146" s="14" t="s">
        <v>140</v>
      </c>
      <c r="AT146" s="14" t="s">
        <v>135</v>
      </c>
      <c r="AU146" s="14" t="s">
        <v>80</v>
      </c>
      <c r="AY146" s="14" t="s">
        <v>133</v>
      </c>
      <c r="BE146" s="190">
        <f t="shared" si="14"/>
        <v>0</v>
      </c>
      <c r="BF146" s="190">
        <f t="shared" si="15"/>
        <v>0</v>
      </c>
      <c r="BG146" s="190">
        <f t="shared" si="16"/>
        <v>0</v>
      </c>
      <c r="BH146" s="190">
        <f t="shared" si="17"/>
        <v>0</v>
      </c>
      <c r="BI146" s="190">
        <f t="shared" si="18"/>
        <v>0</v>
      </c>
      <c r="BJ146" s="14" t="s">
        <v>78</v>
      </c>
      <c r="BK146" s="190">
        <f t="shared" si="19"/>
        <v>0</v>
      </c>
      <c r="BL146" s="14" t="s">
        <v>140</v>
      </c>
      <c r="BM146" s="14" t="s">
        <v>841</v>
      </c>
    </row>
    <row r="147" spans="2:65" s="1" customFormat="1" ht="22.5" customHeight="1">
      <c r="B147" s="31"/>
      <c r="C147" s="179" t="s">
        <v>421</v>
      </c>
      <c r="D147" s="179" t="s">
        <v>135</v>
      </c>
      <c r="E147" s="180" t="s">
        <v>842</v>
      </c>
      <c r="F147" s="181" t="s">
        <v>843</v>
      </c>
      <c r="G147" s="182" t="s">
        <v>217</v>
      </c>
      <c r="H147" s="183">
        <v>76.994</v>
      </c>
      <c r="I147" s="184"/>
      <c r="J147" s="185">
        <f t="shared" si="10"/>
        <v>0</v>
      </c>
      <c r="K147" s="181" t="s">
        <v>139</v>
      </c>
      <c r="L147" s="35"/>
      <c r="M147" s="186" t="s">
        <v>19</v>
      </c>
      <c r="N147" s="187" t="s">
        <v>42</v>
      </c>
      <c r="O147" s="57"/>
      <c r="P147" s="188">
        <f t="shared" si="11"/>
        <v>0</v>
      </c>
      <c r="Q147" s="188">
        <v>0</v>
      </c>
      <c r="R147" s="188">
        <f t="shared" si="12"/>
        <v>0</v>
      </c>
      <c r="S147" s="188">
        <v>4.5999999999999999E-2</v>
      </c>
      <c r="T147" s="189">
        <f t="shared" si="13"/>
        <v>3.5417239999999999</v>
      </c>
      <c r="AR147" s="14" t="s">
        <v>140</v>
      </c>
      <c r="AT147" s="14" t="s">
        <v>135</v>
      </c>
      <c r="AU147" s="14" t="s">
        <v>80</v>
      </c>
      <c r="AY147" s="14" t="s">
        <v>133</v>
      </c>
      <c r="BE147" s="190">
        <f t="shared" si="14"/>
        <v>0</v>
      </c>
      <c r="BF147" s="190">
        <f t="shared" si="15"/>
        <v>0</v>
      </c>
      <c r="BG147" s="190">
        <f t="shared" si="16"/>
        <v>0</v>
      </c>
      <c r="BH147" s="190">
        <f t="shared" si="17"/>
        <v>0</v>
      </c>
      <c r="BI147" s="190">
        <f t="shared" si="18"/>
        <v>0</v>
      </c>
      <c r="BJ147" s="14" t="s">
        <v>78</v>
      </c>
      <c r="BK147" s="190">
        <f t="shared" si="19"/>
        <v>0</v>
      </c>
      <c r="BL147" s="14" t="s">
        <v>140</v>
      </c>
      <c r="BM147" s="14" t="s">
        <v>844</v>
      </c>
    </row>
    <row r="148" spans="2:65" s="1" customFormat="1" ht="22.5" customHeight="1">
      <c r="B148" s="31"/>
      <c r="C148" s="179" t="s">
        <v>425</v>
      </c>
      <c r="D148" s="179" t="s">
        <v>135</v>
      </c>
      <c r="E148" s="180" t="s">
        <v>845</v>
      </c>
      <c r="F148" s="181" t="s">
        <v>846</v>
      </c>
      <c r="G148" s="182" t="s">
        <v>217</v>
      </c>
      <c r="H148" s="183">
        <v>127.07</v>
      </c>
      <c r="I148" s="184"/>
      <c r="J148" s="185">
        <f t="shared" si="10"/>
        <v>0</v>
      </c>
      <c r="K148" s="181" t="s">
        <v>139</v>
      </c>
      <c r="L148" s="35"/>
      <c r="M148" s="186" t="s">
        <v>19</v>
      </c>
      <c r="N148" s="187" t="s">
        <v>42</v>
      </c>
      <c r="O148" s="57"/>
      <c r="P148" s="188">
        <f t="shared" si="11"/>
        <v>0</v>
      </c>
      <c r="Q148" s="188">
        <v>0</v>
      </c>
      <c r="R148" s="188">
        <f t="shared" si="12"/>
        <v>0</v>
      </c>
      <c r="S148" s="188">
        <v>6.8000000000000005E-2</v>
      </c>
      <c r="T148" s="189">
        <f t="shared" si="13"/>
        <v>8.6407600000000002</v>
      </c>
      <c r="AR148" s="14" t="s">
        <v>140</v>
      </c>
      <c r="AT148" s="14" t="s">
        <v>135</v>
      </c>
      <c r="AU148" s="14" t="s">
        <v>80</v>
      </c>
      <c r="AY148" s="14" t="s">
        <v>133</v>
      </c>
      <c r="BE148" s="190">
        <f t="shared" si="14"/>
        <v>0</v>
      </c>
      <c r="BF148" s="190">
        <f t="shared" si="15"/>
        <v>0</v>
      </c>
      <c r="BG148" s="190">
        <f t="shared" si="16"/>
        <v>0</v>
      </c>
      <c r="BH148" s="190">
        <f t="shared" si="17"/>
        <v>0</v>
      </c>
      <c r="BI148" s="190">
        <f t="shared" si="18"/>
        <v>0</v>
      </c>
      <c r="BJ148" s="14" t="s">
        <v>78</v>
      </c>
      <c r="BK148" s="190">
        <f t="shared" si="19"/>
        <v>0</v>
      </c>
      <c r="BL148" s="14" t="s">
        <v>140</v>
      </c>
      <c r="BM148" s="14" t="s">
        <v>847</v>
      </c>
    </row>
    <row r="149" spans="2:65" s="1" customFormat="1" ht="16.5" customHeight="1">
      <c r="B149" s="31"/>
      <c r="C149" s="179" t="s">
        <v>429</v>
      </c>
      <c r="D149" s="179" t="s">
        <v>135</v>
      </c>
      <c r="E149" s="180" t="s">
        <v>848</v>
      </c>
      <c r="F149" s="181" t="s">
        <v>849</v>
      </c>
      <c r="G149" s="182" t="s">
        <v>217</v>
      </c>
      <c r="H149" s="183">
        <v>3.4350000000000001</v>
      </c>
      <c r="I149" s="184"/>
      <c r="J149" s="185">
        <f t="shared" si="10"/>
        <v>0</v>
      </c>
      <c r="K149" s="181" t="s">
        <v>139</v>
      </c>
      <c r="L149" s="35"/>
      <c r="M149" s="186" t="s">
        <v>19</v>
      </c>
      <c r="N149" s="187" t="s">
        <v>42</v>
      </c>
      <c r="O149" s="57"/>
      <c r="P149" s="188">
        <f t="shared" si="11"/>
        <v>0</v>
      </c>
      <c r="Q149" s="188">
        <v>0</v>
      </c>
      <c r="R149" s="188">
        <f t="shared" si="12"/>
        <v>0</v>
      </c>
      <c r="S149" s="188">
        <v>6.6000000000000003E-2</v>
      </c>
      <c r="T149" s="189">
        <f t="shared" si="13"/>
        <v>0.22671000000000002</v>
      </c>
      <c r="AR149" s="14" t="s">
        <v>140</v>
      </c>
      <c r="AT149" s="14" t="s">
        <v>135</v>
      </c>
      <c r="AU149" s="14" t="s">
        <v>80</v>
      </c>
      <c r="AY149" s="14" t="s">
        <v>133</v>
      </c>
      <c r="BE149" s="190">
        <f t="shared" si="14"/>
        <v>0</v>
      </c>
      <c r="BF149" s="190">
        <f t="shared" si="15"/>
        <v>0</v>
      </c>
      <c r="BG149" s="190">
        <f t="shared" si="16"/>
        <v>0</v>
      </c>
      <c r="BH149" s="190">
        <f t="shared" si="17"/>
        <v>0</v>
      </c>
      <c r="BI149" s="190">
        <f t="shared" si="18"/>
        <v>0</v>
      </c>
      <c r="BJ149" s="14" t="s">
        <v>78</v>
      </c>
      <c r="BK149" s="190">
        <f t="shared" si="19"/>
        <v>0</v>
      </c>
      <c r="BL149" s="14" t="s">
        <v>140</v>
      </c>
      <c r="BM149" s="14" t="s">
        <v>850</v>
      </c>
    </row>
    <row r="150" spans="2:65" s="1" customFormat="1" ht="16.5" customHeight="1">
      <c r="B150" s="31"/>
      <c r="C150" s="179" t="s">
        <v>433</v>
      </c>
      <c r="D150" s="179" t="s">
        <v>135</v>
      </c>
      <c r="E150" s="180" t="s">
        <v>851</v>
      </c>
      <c r="F150" s="181" t="s">
        <v>852</v>
      </c>
      <c r="G150" s="182" t="s">
        <v>217</v>
      </c>
      <c r="H150" s="183">
        <v>54.719000000000001</v>
      </c>
      <c r="I150" s="184"/>
      <c r="J150" s="185">
        <f t="shared" si="10"/>
        <v>0</v>
      </c>
      <c r="K150" s="181" t="s">
        <v>19</v>
      </c>
      <c r="L150" s="35"/>
      <c r="M150" s="186" t="s">
        <v>19</v>
      </c>
      <c r="N150" s="187" t="s">
        <v>42</v>
      </c>
      <c r="O150" s="57"/>
      <c r="P150" s="188">
        <f t="shared" si="11"/>
        <v>0</v>
      </c>
      <c r="Q150" s="188">
        <v>0</v>
      </c>
      <c r="R150" s="188">
        <f t="shared" si="12"/>
        <v>0</v>
      </c>
      <c r="S150" s="188">
        <v>1.2999999999999999E-2</v>
      </c>
      <c r="T150" s="189">
        <f t="shared" si="13"/>
        <v>0.71134699999999995</v>
      </c>
      <c r="AR150" s="14" t="s">
        <v>140</v>
      </c>
      <c r="AT150" s="14" t="s">
        <v>135</v>
      </c>
      <c r="AU150" s="14" t="s">
        <v>80</v>
      </c>
      <c r="AY150" s="14" t="s">
        <v>133</v>
      </c>
      <c r="BE150" s="190">
        <f t="shared" si="14"/>
        <v>0</v>
      </c>
      <c r="BF150" s="190">
        <f t="shared" si="15"/>
        <v>0</v>
      </c>
      <c r="BG150" s="190">
        <f t="shared" si="16"/>
        <v>0</v>
      </c>
      <c r="BH150" s="190">
        <f t="shared" si="17"/>
        <v>0</v>
      </c>
      <c r="BI150" s="190">
        <f t="shared" si="18"/>
        <v>0</v>
      </c>
      <c r="BJ150" s="14" t="s">
        <v>78</v>
      </c>
      <c r="BK150" s="190">
        <f t="shared" si="19"/>
        <v>0</v>
      </c>
      <c r="BL150" s="14" t="s">
        <v>140</v>
      </c>
      <c r="BM150" s="14" t="s">
        <v>853</v>
      </c>
    </row>
    <row r="151" spans="2:65" s="1" customFormat="1" ht="16.5" customHeight="1">
      <c r="B151" s="31"/>
      <c r="C151" s="179" t="s">
        <v>437</v>
      </c>
      <c r="D151" s="179" t="s">
        <v>135</v>
      </c>
      <c r="E151" s="180" t="s">
        <v>854</v>
      </c>
      <c r="F151" s="181" t="s">
        <v>855</v>
      </c>
      <c r="G151" s="182" t="s">
        <v>344</v>
      </c>
      <c r="H151" s="183">
        <v>1</v>
      </c>
      <c r="I151" s="184"/>
      <c r="J151" s="185">
        <f t="shared" si="10"/>
        <v>0</v>
      </c>
      <c r="K151" s="181" t="s">
        <v>19</v>
      </c>
      <c r="L151" s="35"/>
      <c r="M151" s="186" t="s">
        <v>19</v>
      </c>
      <c r="N151" s="187" t="s">
        <v>42</v>
      </c>
      <c r="O151" s="57"/>
      <c r="P151" s="188">
        <f t="shared" si="11"/>
        <v>0</v>
      </c>
      <c r="Q151" s="188">
        <v>0</v>
      </c>
      <c r="R151" s="188">
        <f t="shared" si="12"/>
        <v>0</v>
      </c>
      <c r="S151" s="188">
        <v>0</v>
      </c>
      <c r="T151" s="189">
        <f t="shared" si="13"/>
        <v>0</v>
      </c>
      <c r="AR151" s="14" t="s">
        <v>140</v>
      </c>
      <c r="AT151" s="14" t="s">
        <v>135</v>
      </c>
      <c r="AU151" s="14" t="s">
        <v>80</v>
      </c>
      <c r="AY151" s="14" t="s">
        <v>133</v>
      </c>
      <c r="BE151" s="190">
        <f t="shared" si="14"/>
        <v>0</v>
      </c>
      <c r="BF151" s="190">
        <f t="shared" si="15"/>
        <v>0</v>
      </c>
      <c r="BG151" s="190">
        <f t="shared" si="16"/>
        <v>0</v>
      </c>
      <c r="BH151" s="190">
        <f t="shared" si="17"/>
        <v>0</v>
      </c>
      <c r="BI151" s="190">
        <f t="shared" si="18"/>
        <v>0</v>
      </c>
      <c r="BJ151" s="14" t="s">
        <v>78</v>
      </c>
      <c r="BK151" s="190">
        <f t="shared" si="19"/>
        <v>0</v>
      </c>
      <c r="BL151" s="14" t="s">
        <v>140</v>
      </c>
      <c r="BM151" s="14" t="s">
        <v>856</v>
      </c>
    </row>
    <row r="152" spans="2:65" s="1" customFormat="1" ht="22.5" customHeight="1">
      <c r="B152" s="31"/>
      <c r="C152" s="179" t="s">
        <v>441</v>
      </c>
      <c r="D152" s="179" t="s">
        <v>135</v>
      </c>
      <c r="E152" s="180" t="s">
        <v>857</v>
      </c>
      <c r="F152" s="181" t="s">
        <v>858</v>
      </c>
      <c r="G152" s="182" t="s">
        <v>344</v>
      </c>
      <c r="H152" s="183">
        <v>4</v>
      </c>
      <c r="I152" s="184"/>
      <c r="J152" s="185">
        <f t="shared" si="10"/>
        <v>0</v>
      </c>
      <c r="K152" s="181" t="s">
        <v>19</v>
      </c>
      <c r="L152" s="35"/>
      <c r="M152" s="186" t="s">
        <v>19</v>
      </c>
      <c r="N152" s="187" t="s">
        <v>42</v>
      </c>
      <c r="O152" s="57"/>
      <c r="P152" s="188">
        <f t="shared" si="11"/>
        <v>0</v>
      </c>
      <c r="Q152" s="188">
        <v>0</v>
      </c>
      <c r="R152" s="188">
        <f t="shared" si="12"/>
        <v>0</v>
      </c>
      <c r="S152" s="188">
        <v>0</v>
      </c>
      <c r="T152" s="189">
        <f t="shared" si="13"/>
        <v>0</v>
      </c>
      <c r="AR152" s="14" t="s">
        <v>140</v>
      </c>
      <c r="AT152" s="14" t="s">
        <v>135</v>
      </c>
      <c r="AU152" s="14" t="s">
        <v>80</v>
      </c>
      <c r="AY152" s="14" t="s">
        <v>133</v>
      </c>
      <c r="BE152" s="190">
        <f t="shared" si="14"/>
        <v>0</v>
      </c>
      <c r="BF152" s="190">
        <f t="shared" si="15"/>
        <v>0</v>
      </c>
      <c r="BG152" s="190">
        <f t="shared" si="16"/>
        <v>0</v>
      </c>
      <c r="BH152" s="190">
        <f t="shared" si="17"/>
        <v>0</v>
      </c>
      <c r="BI152" s="190">
        <f t="shared" si="18"/>
        <v>0</v>
      </c>
      <c r="BJ152" s="14" t="s">
        <v>78</v>
      </c>
      <c r="BK152" s="190">
        <f t="shared" si="19"/>
        <v>0</v>
      </c>
      <c r="BL152" s="14" t="s">
        <v>140</v>
      </c>
      <c r="BM152" s="14" t="s">
        <v>859</v>
      </c>
    </row>
    <row r="153" spans="2:65" s="1" customFormat="1" ht="16.5" customHeight="1">
      <c r="B153" s="31"/>
      <c r="C153" s="179" t="s">
        <v>445</v>
      </c>
      <c r="D153" s="179" t="s">
        <v>135</v>
      </c>
      <c r="E153" s="180" t="s">
        <v>860</v>
      </c>
      <c r="F153" s="181" t="s">
        <v>861</v>
      </c>
      <c r="G153" s="182" t="s">
        <v>344</v>
      </c>
      <c r="H153" s="183">
        <v>5</v>
      </c>
      <c r="I153" s="184"/>
      <c r="J153" s="185">
        <f t="shared" si="10"/>
        <v>0</v>
      </c>
      <c r="K153" s="181" t="s">
        <v>19</v>
      </c>
      <c r="L153" s="35"/>
      <c r="M153" s="186" t="s">
        <v>19</v>
      </c>
      <c r="N153" s="187" t="s">
        <v>42</v>
      </c>
      <c r="O153" s="57"/>
      <c r="P153" s="188">
        <f t="shared" si="11"/>
        <v>0</v>
      </c>
      <c r="Q153" s="188">
        <v>0</v>
      </c>
      <c r="R153" s="188">
        <f t="shared" si="12"/>
        <v>0</v>
      </c>
      <c r="S153" s="188">
        <v>0</v>
      </c>
      <c r="T153" s="189">
        <f t="shared" si="13"/>
        <v>0</v>
      </c>
      <c r="AR153" s="14" t="s">
        <v>140</v>
      </c>
      <c r="AT153" s="14" t="s">
        <v>135</v>
      </c>
      <c r="AU153" s="14" t="s">
        <v>80</v>
      </c>
      <c r="AY153" s="14" t="s">
        <v>133</v>
      </c>
      <c r="BE153" s="190">
        <f t="shared" si="14"/>
        <v>0</v>
      </c>
      <c r="BF153" s="190">
        <f t="shared" si="15"/>
        <v>0</v>
      </c>
      <c r="BG153" s="190">
        <f t="shared" si="16"/>
        <v>0</v>
      </c>
      <c r="BH153" s="190">
        <f t="shared" si="17"/>
        <v>0</v>
      </c>
      <c r="BI153" s="190">
        <f t="shared" si="18"/>
        <v>0</v>
      </c>
      <c r="BJ153" s="14" t="s">
        <v>78</v>
      </c>
      <c r="BK153" s="190">
        <f t="shared" si="19"/>
        <v>0</v>
      </c>
      <c r="BL153" s="14" t="s">
        <v>140</v>
      </c>
      <c r="BM153" s="14" t="s">
        <v>862</v>
      </c>
    </row>
    <row r="154" spans="2:65" s="1" customFormat="1" ht="16.5" customHeight="1">
      <c r="B154" s="31"/>
      <c r="C154" s="179" t="s">
        <v>449</v>
      </c>
      <c r="D154" s="179" t="s">
        <v>135</v>
      </c>
      <c r="E154" s="180" t="s">
        <v>863</v>
      </c>
      <c r="F154" s="181" t="s">
        <v>864</v>
      </c>
      <c r="G154" s="182" t="s">
        <v>344</v>
      </c>
      <c r="H154" s="183">
        <v>7</v>
      </c>
      <c r="I154" s="184"/>
      <c r="J154" s="185">
        <f t="shared" si="10"/>
        <v>0</v>
      </c>
      <c r="K154" s="181" t="s">
        <v>19</v>
      </c>
      <c r="L154" s="35"/>
      <c r="M154" s="186" t="s">
        <v>19</v>
      </c>
      <c r="N154" s="187" t="s">
        <v>42</v>
      </c>
      <c r="O154" s="57"/>
      <c r="P154" s="188">
        <f t="shared" si="11"/>
        <v>0</v>
      </c>
      <c r="Q154" s="188">
        <v>0</v>
      </c>
      <c r="R154" s="188">
        <f t="shared" si="12"/>
        <v>0</v>
      </c>
      <c r="S154" s="188">
        <v>0</v>
      </c>
      <c r="T154" s="189">
        <f t="shared" si="13"/>
        <v>0</v>
      </c>
      <c r="AR154" s="14" t="s">
        <v>140</v>
      </c>
      <c r="AT154" s="14" t="s">
        <v>135</v>
      </c>
      <c r="AU154" s="14" t="s">
        <v>80</v>
      </c>
      <c r="AY154" s="14" t="s">
        <v>133</v>
      </c>
      <c r="BE154" s="190">
        <f t="shared" si="14"/>
        <v>0</v>
      </c>
      <c r="BF154" s="190">
        <f t="shared" si="15"/>
        <v>0</v>
      </c>
      <c r="BG154" s="190">
        <f t="shared" si="16"/>
        <v>0</v>
      </c>
      <c r="BH154" s="190">
        <f t="shared" si="17"/>
        <v>0</v>
      </c>
      <c r="BI154" s="190">
        <f t="shared" si="18"/>
        <v>0</v>
      </c>
      <c r="BJ154" s="14" t="s">
        <v>78</v>
      </c>
      <c r="BK154" s="190">
        <f t="shared" si="19"/>
        <v>0</v>
      </c>
      <c r="BL154" s="14" t="s">
        <v>140</v>
      </c>
      <c r="BM154" s="14" t="s">
        <v>865</v>
      </c>
    </row>
    <row r="155" spans="2:65" s="1" customFormat="1" ht="16.5" customHeight="1">
      <c r="B155" s="31"/>
      <c r="C155" s="179" t="s">
        <v>453</v>
      </c>
      <c r="D155" s="179" t="s">
        <v>135</v>
      </c>
      <c r="E155" s="180" t="s">
        <v>866</v>
      </c>
      <c r="F155" s="181" t="s">
        <v>867</v>
      </c>
      <c r="G155" s="182" t="s">
        <v>344</v>
      </c>
      <c r="H155" s="183">
        <v>3</v>
      </c>
      <c r="I155" s="184"/>
      <c r="J155" s="185">
        <f t="shared" si="10"/>
        <v>0</v>
      </c>
      <c r="K155" s="181" t="s">
        <v>19</v>
      </c>
      <c r="L155" s="35"/>
      <c r="M155" s="186" t="s">
        <v>19</v>
      </c>
      <c r="N155" s="187" t="s">
        <v>42</v>
      </c>
      <c r="O155" s="57"/>
      <c r="P155" s="188">
        <f t="shared" si="11"/>
        <v>0</v>
      </c>
      <c r="Q155" s="188">
        <v>0</v>
      </c>
      <c r="R155" s="188">
        <f t="shared" si="12"/>
        <v>0</v>
      </c>
      <c r="S155" s="188">
        <v>0</v>
      </c>
      <c r="T155" s="189">
        <f t="shared" si="13"/>
        <v>0</v>
      </c>
      <c r="AR155" s="14" t="s">
        <v>140</v>
      </c>
      <c r="AT155" s="14" t="s">
        <v>135</v>
      </c>
      <c r="AU155" s="14" t="s">
        <v>80</v>
      </c>
      <c r="AY155" s="14" t="s">
        <v>133</v>
      </c>
      <c r="BE155" s="190">
        <f t="shared" si="14"/>
        <v>0</v>
      </c>
      <c r="BF155" s="190">
        <f t="shared" si="15"/>
        <v>0</v>
      </c>
      <c r="BG155" s="190">
        <f t="shared" si="16"/>
        <v>0</v>
      </c>
      <c r="BH155" s="190">
        <f t="shared" si="17"/>
        <v>0</v>
      </c>
      <c r="BI155" s="190">
        <f t="shared" si="18"/>
        <v>0</v>
      </c>
      <c r="BJ155" s="14" t="s">
        <v>78</v>
      </c>
      <c r="BK155" s="190">
        <f t="shared" si="19"/>
        <v>0</v>
      </c>
      <c r="BL155" s="14" t="s">
        <v>140</v>
      </c>
      <c r="BM155" s="14" t="s">
        <v>868</v>
      </c>
    </row>
    <row r="156" spans="2:65" s="1" customFormat="1" ht="16.5" customHeight="1">
      <c r="B156" s="31"/>
      <c r="C156" s="179" t="s">
        <v>457</v>
      </c>
      <c r="D156" s="179" t="s">
        <v>135</v>
      </c>
      <c r="E156" s="180" t="s">
        <v>869</v>
      </c>
      <c r="F156" s="181" t="s">
        <v>870</v>
      </c>
      <c r="G156" s="182" t="s">
        <v>344</v>
      </c>
      <c r="H156" s="183">
        <v>9</v>
      </c>
      <c r="I156" s="184"/>
      <c r="J156" s="185">
        <f t="shared" si="10"/>
        <v>0</v>
      </c>
      <c r="K156" s="181" t="s">
        <v>19</v>
      </c>
      <c r="L156" s="35"/>
      <c r="M156" s="186" t="s">
        <v>19</v>
      </c>
      <c r="N156" s="187" t="s">
        <v>42</v>
      </c>
      <c r="O156" s="57"/>
      <c r="P156" s="188">
        <f t="shared" si="11"/>
        <v>0</v>
      </c>
      <c r="Q156" s="188">
        <v>0</v>
      </c>
      <c r="R156" s="188">
        <f t="shared" si="12"/>
        <v>0</v>
      </c>
      <c r="S156" s="188">
        <v>0</v>
      </c>
      <c r="T156" s="189">
        <f t="shared" si="13"/>
        <v>0</v>
      </c>
      <c r="AR156" s="14" t="s">
        <v>140</v>
      </c>
      <c r="AT156" s="14" t="s">
        <v>135</v>
      </c>
      <c r="AU156" s="14" t="s">
        <v>80</v>
      </c>
      <c r="AY156" s="14" t="s">
        <v>133</v>
      </c>
      <c r="BE156" s="190">
        <f t="shared" si="14"/>
        <v>0</v>
      </c>
      <c r="BF156" s="190">
        <f t="shared" si="15"/>
        <v>0</v>
      </c>
      <c r="BG156" s="190">
        <f t="shared" si="16"/>
        <v>0</v>
      </c>
      <c r="BH156" s="190">
        <f t="shared" si="17"/>
        <v>0</v>
      </c>
      <c r="BI156" s="190">
        <f t="shared" si="18"/>
        <v>0</v>
      </c>
      <c r="BJ156" s="14" t="s">
        <v>78</v>
      </c>
      <c r="BK156" s="190">
        <f t="shared" si="19"/>
        <v>0</v>
      </c>
      <c r="BL156" s="14" t="s">
        <v>140</v>
      </c>
      <c r="BM156" s="14" t="s">
        <v>871</v>
      </c>
    </row>
    <row r="157" spans="2:65" s="1" customFormat="1" ht="16.5" customHeight="1">
      <c r="B157" s="31"/>
      <c r="C157" s="179" t="s">
        <v>461</v>
      </c>
      <c r="D157" s="179" t="s">
        <v>135</v>
      </c>
      <c r="E157" s="180" t="s">
        <v>872</v>
      </c>
      <c r="F157" s="181" t="s">
        <v>873</v>
      </c>
      <c r="G157" s="182" t="s">
        <v>344</v>
      </c>
      <c r="H157" s="183">
        <v>68</v>
      </c>
      <c r="I157" s="184"/>
      <c r="J157" s="185">
        <f t="shared" si="10"/>
        <v>0</v>
      </c>
      <c r="K157" s="181" t="s">
        <v>19</v>
      </c>
      <c r="L157" s="35"/>
      <c r="M157" s="186" t="s">
        <v>19</v>
      </c>
      <c r="N157" s="187" t="s">
        <v>42</v>
      </c>
      <c r="O157" s="57"/>
      <c r="P157" s="188">
        <f t="shared" si="11"/>
        <v>0</v>
      </c>
      <c r="Q157" s="188">
        <v>0</v>
      </c>
      <c r="R157" s="188">
        <f t="shared" si="12"/>
        <v>0</v>
      </c>
      <c r="S157" s="188">
        <v>0</v>
      </c>
      <c r="T157" s="189">
        <f t="shared" si="13"/>
        <v>0</v>
      </c>
      <c r="AR157" s="14" t="s">
        <v>140</v>
      </c>
      <c r="AT157" s="14" t="s">
        <v>135</v>
      </c>
      <c r="AU157" s="14" t="s">
        <v>80</v>
      </c>
      <c r="AY157" s="14" t="s">
        <v>133</v>
      </c>
      <c r="BE157" s="190">
        <f t="shared" si="14"/>
        <v>0</v>
      </c>
      <c r="BF157" s="190">
        <f t="shared" si="15"/>
        <v>0</v>
      </c>
      <c r="BG157" s="190">
        <f t="shared" si="16"/>
        <v>0</v>
      </c>
      <c r="BH157" s="190">
        <f t="shared" si="17"/>
        <v>0</v>
      </c>
      <c r="BI157" s="190">
        <f t="shared" si="18"/>
        <v>0</v>
      </c>
      <c r="BJ157" s="14" t="s">
        <v>78</v>
      </c>
      <c r="BK157" s="190">
        <f t="shared" si="19"/>
        <v>0</v>
      </c>
      <c r="BL157" s="14" t="s">
        <v>140</v>
      </c>
      <c r="BM157" s="14" t="s">
        <v>874</v>
      </c>
    </row>
    <row r="158" spans="2:65" s="1" customFormat="1" ht="16.5" customHeight="1">
      <c r="B158" s="31"/>
      <c r="C158" s="179" t="s">
        <v>465</v>
      </c>
      <c r="D158" s="179" t="s">
        <v>135</v>
      </c>
      <c r="E158" s="180" t="s">
        <v>875</v>
      </c>
      <c r="F158" s="181" t="s">
        <v>876</v>
      </c>
      <c r="G158" s="182" t="s">
        <v>344</v>
      </c>
      <c r="H158" s="183">
        <v>1</v>
      </c>
      <c r="I158" s="184"/>
      <c r="J158" s="185">
        <f t="shared" si="10"/>
        <v>0</v>
      </c>
      <c r="K158" s="181" t="s">
        <v>19</v>
      </c>
      <c r="L158" s="35"/>
      <c r="M158" s="186" t="s">
        <v>19</v>
      </c>
      <c r="N158" s="187" t="s">
        <v>42</v>
      </c>
      <c r="O158" s="57"/>
      <c r="P158" s="188">
        <f t="shared" si="11"/>
        <v>0</v>
      </c>
      <c r="Q158" s="188">
        <v>0</v>
      </c>
      <c r="R158" s="188">
        <f t="shared" si="12"/>
        <v>0</v>
      </c>
      <c r="S158" s="188">
        <v>0</v>
      </c>
      <c r="T158" s="189">
        <f t="shared" si="13"/>
        <v>0</v>
      </c>
      <c r="AR158" s="14" t="s">
        <v>140</v>
      </c>
      <c r="AT158" s="14" t="s">
        <v>135</v>
      </c>
      <c r="AU158" s="14" t="s">
        <v>80</v>
      </c>
      <c r="AY158" s="14" t="s">
        <v>133</v>
      </c>
      <c r="BE158" s="190">
        <f t="shared" si="14"/>
        <v>0</v>
      </c>
      <c r="BF158" s="190">
        <f t="shared" si="15"/>
        <v>0</v>
      </c>
      <c r="BG158" s="190">
        <f t="shared" si="16"/>
        <v>0</v>
      </c>
      <c r="BH158" s="190">
        <f t="shared" si="17"/>
        <v>0</v>
      </c>
      <c r="BI158" s="190">
        <f t="shared" si="18"/>
        <v>0</v>
      </c>
      <c r="BJ158" s="14" t="s">
        <v>78</v>
      </c>
      <c r="BK158" s="190">
        <f t="shared" si="19"/>
        <v>0</v>
      </c>
      <c r="BL158" s="14" t="s">
        <v>140</v>
      </c>
      <c r="BM158" s="14" t="s">
        <v>877</v>
      </c>
    </row>
    <row r="159" spans="2:65" s="1" customFormat="1" ht="16.5" customHeight="1">
      <c r="B159" s="31"/>
      <c r="C159" s="179" t="s">
        <v>469</v>
      </c>
      <c r="D159" s="179" t="s">
        <v>135</v>
      </c>
      <c r="E159" s="180" t="s">
        <v>878</v>
      </c>
      <c r="F159" s="181" t="s">
        <v>879</v>
      </c>
      <c r="G159" s="182" t="s">
        <v>344</v>
      </c>
      <c r="H159" s="183">
        <v>1</v>
      </c>
      <c r="I159" s="184"/>
      <c r="J159" s="185">
        <f t="shared" si="10"/>
        <v>0</v>
      </c>
      <c r="K159" s="181" t="s">
        <v>19</v>
      </c>
      <c r="L159" s="35"/>
      <c r="M159" s="186" t="s">
        <v>19</v>
      </c>
      <c r="N159" s="187" t="s">
        <v>42</v>
      </c>
      <c r="O159" s="57"/>
      <c r="P159" s="188">
        <f t="shared" si="11"/>
        <v>0</v>
      </c>
      <c r="Q159" s="188">
        <v>0</v>
      </c>
      <c r="R159" s="188">
        <f t="shared" si="12"/>
        <v>0</v>
      </c>
      <c r="S159" s="188">
        <v>0</v>
      </c>
      <c r="T159" s="189">
        <f t="shared" si="13"/>
        <v>0</v>
      </c>
      <c r="AR159" s="14" t="s">
        <v>140</v>
      </c>
      <c r="AT159" s="14" t="s">
        <v>135</v>
      </c>
      <c r="AU159" s="14" t="s">
        <v>80</v>
      </c>
      <c r="AY159" s="14" t="s">
        <v>133</v>
      </c>
      <c r="BE159" s="190">
        <f t="shared" si="14"/>
        <v>0</v>
      </c>
      <c r="BF159" s="190">
        <f t="shared" si="15"/>
        <v>0</v>
      </c>
      <c r="BG159" s="190">
        <f t="shared" si="16"/>
        <v>0</v>
      </c>
      <c r="BH159" s="190">
        <f t="shared" si="17"/>
        <v>0</v>
      </c>
      <c r="BI159" s="190">
        <f t="shared" si="18"/>
        <v>0</v>
      </c>
      <c r="BJ159" s="14" t="s">
        <v>78</v>
      </c>
      <c r="BK159" s="190">
        <f t="shared" si="19"/>
        <v>0</v>
      </c>
      <c r="BL159" s="14" t="s">
        <v>140</v>
      </c>
      <c r="BM159" s="14" t="s">
        <v>880</v>
      </c>
    </row>
    <row r="160" spans="2:65" s="1" customFormat="1" ht="16.5" customHeight="1">
      <c r="B160" s="31"/>
      <c r="C160" s="179" t="s">
        <v>475</v>
      </c>
      <c r="D160" s="179" t="s">
        <v>135</v>
      </c>
      <c r="E160" s="180" t="s">
        <v>881</v>
      </c>
      <c r="F160" s="181" t="s">
        <v>882</v>
      </c>
      <c r="G160" s="182" t="s">
        <v>217</v>
      </c>
      <c r="H160" s="183">
        <v>2.6360000000000001</v>
      </c>
      <c r="I160" s="184"/>
      <c r="J160" s="185">
        <f t="shared" si="10"/>
        <v>0</v>
      </c>
      <c r="K160" s="181" t="s">
        <v>19</v>
      </c>
      <c r="L160" s="35"/>
      <c r="M160" s="186" t="s">
        <v>19</v>
      </c>
      <c r="N160" s="187" t="s">
        <v>42</v>
      </c>
      <c r="O160" s="57"/>
      <c r="P160" s="188">
        <f t="shared" si="11"/>
        <v>0</v>
      </c>
      <c r="Q160" s="188">
        <v>0</v>
      </c>
      <c r="R160" s="188">
        <f t="shared" si="12"/>
        <v>0</v>
      </c>
      <c r="S160" s="188">
        <v>0</v>
      </c>
      <c r="T160" s="189">
        <f t="shared" si="13"/>
        <v>0</v>
      </c>
      <c r="AR160" s="14" t="s">
        <v>140</v>
      </c>
      <c r="AT160" s="14" t="s">
        <v>135</v>
      </c>
      <c r="AU160" s="14" t="s">
        <v>80</v>
      </c>
      <c r="AY160" s="14" t="s">
        <v>133</v>
      </c>
      <c r="BE160" s="190">
        <f t="shared" si="14"/>
        <v>0</v>
      </c>
      <c r="BF160" s="190">
        <f t="shared" si="15"/>
        <v>0</v>
      </c>
      <c r="BG160" s="190">
        <f t="shared" si="16"/>
        <v>0</v>
      </c>
      <c r="BH160" s="190">
        <f t="shared" si="17"/>
        <v>0</v>
      </c>
      <c r="BI160" s="190">
        <f t="shared" si="18"/>
        <v>0</v>
      </c>
      <c r="BJ160" s="14" t="s">
        <v>78</v>
      </c>
      <c r="BK160" s="190">
        <f t="shared" si="19"/>
        <v>0</v>
      </c>
      <c r="BL160" s="14" t="s">
        <v>140</v>
      </c>
      <c r="BM160" s="14" t="s">
        <v>883</v>
      </c>
    </row>
    <row r="161" spans="2:65" s="1" customFormat="1" ht="16.5" customHeight="1">
      <c r="B161" s="31"/>
      <c r="C161" s="179" t="s">
        <v>480</v>
      </c>
      <c r="D161" s="179" t="s">
        <v>135</v>
      </c>
      <c r="E161" s="180" t="s">
        <v>884</v>
      </c>
      <c r="F161" s="181" t="s">
        <v>885</v>
      </c>
      <c r="G161" s="182" t="s">
        <v>217</v>
      </c>
      <c r="H161" s="183">
        <v>20</v>
      </c>
      <c r="I161" s="184"/>
      <c r="J161" s="185">
        <f t="shared" si="10"/>
        <v>0</v>
      </c>
      <c r="K161" s="181" t="s">
        <v>19</v>
      </c>
      <c r="L161" s="35"/>
      <c r="M161" s="186" t="s">
        <v>19</v>
      </c>
      <c r="N161" s="187" t="s">
        <v>42</v>
      </c>
      <c r="O161" s="57"/>
      <c r="P161" s="188">
        <f t="shared" si="11"/>
        <v>0</v>
      </c>
      <c r="Q161" s="188">
        <v>0</v>
      </c>
      <c r="R161" s="188">
        <f t="shared" si="12"/>
        <v>0</v>
      </c>
      <c r="S161" s="188">
        <v>0</v>
      </c>
      <c r="T161" s="189">
        <f t="shared" si="13"/>
        <v>0</v>
      </c>
      <c r="AR161" s="14" t="s">
        <v>140</v>
      </c>
      <c r="AT161" s="14" t="s">
        <v>135</v>
      </c>
      <c r="AU161" s="14" t="s">
        <v>80</v>
      </c>
      <c r="AY161" s="14" t="s">
        <v>133</v>
      </c>
      <c r="BE161" s="190">
        <f t="shared" si="14"/>
        <v>0</v>
      </c>
      <c r="BF161" s="190">
        <f t="shared" si="15"/>
        <v>0</v>
      </c>
      <c r="BG161" s="190">
        <f t="shared" si="16"/>
        <v>0</v>
      </c>
      <c r="BH161" s="190">
        <f t="shared" si="17"/>
        <v>0</v>
      </c>
      <c r="BI161" s="190">
        <f t="shared" si="18"/>
        <v>0</v>
      </c>
      <c r="BJ161" s="14" t="s">
        <v>78</v>
      </c>
      <c r="BK161" s="190">
        <f t="shared" si="19"/>
        <v>0</v>
      </c>
      <c r="BL161" s="14" t="s">
        <v>140</v>
      </c>
      <c r="BM161" s="14" t="s">
        <v>886</v>
      </c>
    </row>
    <row r="162" spans="2:65" s="1" customFormat="1" ht="16.5" customHeight="1">
      <c r="B162" s="31"/>
      <c r="C162" s="179" t="s">
        <v>484</v>
      </c>
      <c r="D162" s="179" t="s">
        <v>135</v>
      </c>
      <c r="E162" s="180" t="s">
        <v>887</v>
      </c>
      <c r="F162" s="181" t="s">
        <v>888</v>
      </c>
      <c r="G162" s="182" t="s">
        <v>889</v>
      </c>
      <c r="H162" s="183">
        <v>200</v>
      </c>
      <c r="I162" s="184"/>
      <c r="J162" s="185">
        <f t="shared" si="10"/>
        <v>0</v>
      </c>
      <c r="K162" s="181" t="s">
        <v>19</v>
      </c>
      <c r="L162" s="35"/>
      <c r="M162" s="186" t="s">
        <v>19</v>
      </c>
      <c r="N162" s="187" t="s">
        <v>42</v>
      </c>
      <c r="O162" s="57"/>
      <c r="P162" s="188">
        <f t="shared" si="11"/>
        <v>0</v>
      </c>
      <c r="Q162" s="188">
        <v>0</v>
      </c>
      <c r="R162" s="188">
        <f t="shared" si="12"/>
        <v>0</v>
      </c>
      <c r="S162" s="188">
        <v>0.02</v>
      </c>
      <c r="T162" s="189">
        <f t="shared" si="13"/>
        <v>4</v>
      </c>
      <c r="AR162" s="14" t="s">
        <v>140</v>
      </c>
      <c r="AT162" s="14" t="s">
        <v>135</v>
      </c>
      <c r="AU162" s="14" t="s">
        <v>80</v>
      </c>
      <c r="AY162" s="14" t="s">
        <v>133</v>
      </c>
      <c r="BE162" s="190">
        <f t="shared" si="14"/>
        <v>0</v>
      </c>
      <c r="BF162" s="190">
        <f t="shared" si="15"/>
        <v>0</v>
      </c>
      <c r="BG162" s="190">
        <f t="shared" si="16"/>
        <v>0</v>
      </c>
      <c r="BH162" s="190">
        <f t="shared" si="17"/>
        <v>0</v>
      </c>
      <c r="BI162" s="190">
        <f t="shared" si="18"/>
        <v>0</v>
      </c>
      <c r="BJ162" s="14" t="s">
        <v>78</v>
      </c>
      <c r="BK162" s="190">
        <f t="shared" si="19"/>
        <v>0</v>
      </c>
      <c r="BL162" s="14" t="s">
        <v>140</v>
      </c>
      <c r="BM162" s="14" t="s">
        <v>890</v>
      </c>
    </row>
    <row r="163" spans="2:65" s="1" customFormat="1" ht="16.5" customHeight="1">
      <c r="B163" s="31"/>
      <c r="C163" s="179" t="s">
        <v>488</v>
      </c>
      <c r="D163" s="179" t="s">
        <v>135</v>
      </c>
      <c r="E163" s="180" t="s">
        <v>891</v>
      </c>
      <c r="F163" s="181" t="s">
        <v>892</v>
      </c>
      <c r="G163" s="182" t="s">
        <v>344</v>
      </c>
      <c r="H163" s="183">
        <v>1</v>
      </c>
      <c r="I163" s="184"/>
      <c r="J163" s="185">
        <f t="shared" si="10"/>
        <v>0</v>
      </c>
      <c r="K163" s="181" t="s">
        <v>19</v>
      </c>
      <c r="L163" s="35"/>
      <c r="M163" s="186" t="s">
        <v>19</v>
      </c>
      <c r="N163" s="187" t="s">
        <v>42</v>
      </c>
      <c r="O163" s="57"/>
      <c r="P163" s="188">
        <f t="shared" si="11"/>
        <v>0</v>
      </c>
      <c r="Q163" s="188">
        <v>0</v>
      </c>
      <c r="R163" s="188">
        <f t="shared" si="12"/>
        <v>0</v>
      </c>
      <c r="S163" s="188">
        <v>0.02</v>
      </c>
      <c r="T163" s="189">
        <f t="shared" si="13"/>
        <v>0.02</v>
      </c>
      <c r="AR163" s="14" t="s">
        <v>140</v>
      </c>
      <c r="AT163" s="14" t="s">
        <v>135</v>
      </c>
      <c r="AU163" s="14" t="s">
        <v>80</v>
      </c>
      <c r="AY163" s="14" t="s">
        <v>133</v>
      </c>
      <c r="BE163" s="190">
        <f t="shared" si="14"/>
        <v>0</v>
      </c>
      <c r="BF163" s="190">
        <f t="shared" si="15"/>
        <v>0</v>
      </c>
      <c r="BG163" s="190">
        <f t="shared" si="16"/>
        <v>0</v>
      </c>
      <c r="BH163" s="190">
        <f t="shared" si="17"/>
        <v>0</v>
      </c>
      <c r="BI163" s="190">
        <f t="shared" si="18"/>
        <v>0</v>
      </c>
      <c r="BJ163" s="14" t="s">
        <v>78</v>
      </c>
      <c r="BK163" s="190">
        <f t="shared" si="19"/>
        <v>0</v>
      </c>
      <c r="BL163" s="14" t="s">
        <v>140</v>
      </c>
      <c r="BM163" s="14" t="s">
        <v>893</v>
      </c>
    </row>
    <row r="164" spans="2:65" s="1" customFormat="1" ht="16.5" customHeight="1">
      <c r="B164" s="31"/>
      <c r="C164" s="179" t="s">
        <v>492</v>
      </c>
      <c r="D164" s="179" t="s">
        <v>135</v>
      </c>
      <c r="E164" s="180" t="s">
        <v>894</v>
      </c>
      <c r="F164" s="181" t="s">
        <v>895</v>
      </c>
      <c r="G164" s="182" t="s">
        <v>889</v>
      </c>
      <c r="H164" s="183">
        <v>40</v>
      </c>
      <c r="I164" s="184"/>
      <c r="J164" s="185">
        <f t="shared" si="10"/>
        <v>0</v>
      </c>
      <c r="K164" s="181" t="s">
        <v>19</v>
      </c>
      <c r="L164" s="35"/>
      <c r="M164" s="186" t="s">
        <v>19</v>
      </c>
      <c r="N164" s="187" t="s">
        <v>42</v>
      </c>
      <c r="O164" s="57"/>
      <c r="P164" s="188">
        <f t="shared" si="11"/>
        <v>0</v>
      </c>
      <c r="Q164" s="188">
        <v>0</v>
      </c>
      <c r="R164" s="188">
        <f t="shared" si="12"/>
        <v>0</v>
      </c>
      <c r="S164" s="188">
        <v>0.02</v>
      </c>
      <c r="T164" s="189">
        <f t="shared" si="13"/>
        <v>0.8</v>
      </c>
      <c r="AR164" s="14" t="s">
        <v>140</v>
      </c>
      <c r="AT164" s="14" t="s">
        <v>135</v>
      </c>
      <c r="AU164" s="14" t="s">
        <v>80</v>
      </c>
      <c r="AY164" s="14" t="s">
        <v>133</v>
      </c>
      <c r="BE164" s="190">
        <f t="shared" si="14"/>
        <v>0</v>
      </c>
      <c r="BF164" s="190">
        <f t="shared" si="15"/>
        <v>0</v>
      </c>
      <c r="BG164" s="190">
        <f t="shared" si="16"/>
        <v>0</v>
      </c>
      <c r="BH164" s="190">
        <f t="shared" si="17"/>
        <v>0</v>
      </c>
      <c r="BI164" s="190">
        <f t="shared" si="18"/>
        <v>0</v>
      </c>
      <c r="BJ164" s="14" t="s">
        <v>78</v>
      </c>
      <c r="BK164" s="190">
        <f t="shared" si="19"/>
        <v>0</v>
      </c>
      <c r="BL164" s="14" t="s">
        <v>140</v>
      </c>
      <c r="BM164" s="14" t="s">
        <v>896</v>
      </c>
    </row>
    <row r="165" spans="2:65" s="1" customFormat="1" ht="16.5" customHeight="1">
      <c r="B165" s="31"/>
      <c r="C165" s="179" t="s">
        <v>496</v>
      </c>
      <c r="D165" s="179" t="s">
        <v>135</v>
      </c>
      <c r="E165" s="180" t="s">
        <v>897</v>
      </c>
      <c r="F165" s="181" t="s">
        <v>898</v>
      </c>
      <c r="G165" s="182" t="s">
        <v>339</v>
      </c>
      <c r="H165" s="183">
        <v>1</v>
      </c>
      <c r="I165" s="184"/>
      <c r="J165" s="185">
        <f t="shared" si="10"/>
        <v>0</v>
      </c>
      <c r="K165" s="181" t="s">
        <v>19</v>
      </c>
      <c r="L165" s="35"/>
      <c r="M165" s="186" t="s">
        <v>19</v>
      </c>
      <c r="N165" s="187" t="s">
        <v>42</v>
      </c>
      <c r="O165" s="57"/>
      <c r="P165" s="188">
        <f t="shared" si="11"/>
        <v>0</v>
      </c>
      <c r="Q165" s="188">
        <v>0.01</v>
      </c>
      <c r="R165" s="188">
        <f t="shared" si="12"/>
        <v>0.01</v>
      </c>
      <c r="S165" s="188">
        <v>0</v>
      </c>
      <c r="T165" s="189">
        <f t="shared" si="13"/>
        <v>0</v>
      </c>
      <c r="AR165" s="14" t="s">
        <v>140</v>
      </c>
      <c r="AT165" s="14" t="s">
        <v>135</v>
      </c>
      <c r="AU165" s="14" t="s">
        <v>80</v>
      </c>
      <c r="AY165" s="14" t="s">
        <v>133</v>
      </c>
      <c r="BE165" s="190">
        <f t="shared" si="14"/>
        <v>0</v>
      </c>
      <c r="BF165" s="190">
        <f t="shared" si="15"/>
        <v>0</v>
      </c>
      <c r="BG165" s="190">
        <f t="shared" si="16"/>
        <v>0</v>
      </c>
      <c r="BH165" s="190">
        <f t="shared" si="17"/>
        <v>0</v>
      </c>
      <c r="BI165" s="190">
        <f t="shared" si="18"/>
        <v>0</v>
      </c>
      <c r="BJ165" s="14" t="s">
        <v>78</v>
      </c>
      <c r="BK165" s="190">
        <f t="shared" si="19"/>
        <v>0</v>
      </c>
      <c r="BL165" s="14" t="s">
        <v>140</v>
      </c>
      <c r="BM165" s="14" t="s">
        <v>899</v>
      </c>
    </row>
    <row r="166" spans="2:65" s="11" customFormat="1" ht="22.9" customHeight="1">
      <c r="B166" s="163"/>
      <c r="C166" s="164"/>
      <c r="D166" s="165" t="s">
        <v>70</v>
      </c>
      <c r="E166" s="177" t="s">
        <v>219</v>
      </c>
      <c r="F166" s="177" t="s">
        <v>220</v>
      </c>
      <c r="G166" s="164"/>
      <c r="H166" s="164"/>
      <c r="I166" s="167"/>
      <c r="J166" s="178">
        <f>BK166</f>
        <v>0</v>
      </c>
      <c r="K166" s="164"/>
      <c r="L166" s="169"/>
      <c r="M166" s="170"/>
      <c r="N166" s="171"/>
      <c r="O166" s="171"/>
      <c r="P166" s="172">
        <f>SUM(P167:P180)</f>
        <v>0</v>
      </c>
      <c r="Q166" s="171"/>
      <c r="R166" s="172">
        <f>SUM(R167:R180)</f>
        <v>0</v>
      </c>
      <c r="S166" s="171"/>
      <c r="T166" s="173">
        <f>SUM(T167:T180)</f>
        <v>0</v>
      </c>
      <c r="AR166" s="174" t="s">
        <v>78</v>
      </c>
      <c r="AT166" s="175" t="s">
        <v>70</v>
      </c>
      <c r="AU166" s="175" t="s">
        <v>78</v>
      </c>
      <c r="AY166" s="174" t="s">
        <v>133</v>
      </c>
      <c r="BK166" s="176">
        <f>SUM(BK167:BK180)</f>
        <v>0</v>
      </c>
    </row>
    <row r="167" spans="2:65" s="1" customFormat="1" ht="22.5" customHeight="1">
      <c r="B167" s="31"/>
      <c r="C167" s="179" t="s">
        <v>500</v>
      </c>
      <c r="D167" s="179" t="s">
        <v>135</v>
      </c>
      <c r="E167" s="180" t="s">
        <v>221</v>
      </c>
      <c r="F167" s="181" t="s">
        <v>222</v>
      </c>
      <c r="G167" s="182" t="s">
        <v>223</v>
      </c>
      <c r="H167" s="183">
        <v>294.46199999999999</v>
      </c>
      <c r="I167" s="184"/>
      <c r="J167" s="185">
        <f t="shared" ref="J167:J180" si="20">ROUND(I167*H167,2)</f>
        <v>0</v>
      </c>
      <c r="K167" s="181" t="s">
        <v>139</v>
      </c>
      <c r="L167" s="35"/>
      <c r="M167" s="186" t="s">
        <v>19</v>
      </c>
      <c r="N167" s="187" t="s">
        <v>42</v>
      </c>
      <c r="O167" s="57"/>
      <c r="P167" s="188">
        <f t="shared" ref="P167:P180" si="21">O167*H167</f>
        <v>0</v>
      </c>
      <c r="Q167" s="188">
        <v>0</v>
      </c>
      <c r="R167" s="188">
        <f t="shared" ref="R167:R180" si="22">Q167*H167</f>
        <v>0</v>
      </c>
      <c r="S167" s="188">
        <v>0</v>
      </c>
      <c r="T167" s="189">
        <f t="shared" ref="T167:T180" si="23">S167*H167</f>
        <v>0</v>
      </c>
      <c r="AR167" s="14" t="s">
        <v>140</v>
      </c>
      <c r="AT167" s="14" t="s">
        <v>135</v>
      </c>
      <c r="AU167" s="14" t="s">
        <v>80</v>
      </c>
      <c r="AY167" s="14" t="s">
        <v>133</v>
      </c>
      <c r="BE167" s="190">
        <f t="shared" ref="BE167:BE180" si="24">IF(N167="základní",J167,0)</f>
        <v>0</v>
      </c>
      <c r="BF167" s="190">
        <f t="shared" ref="BF167:BF180" si="25">IF(N167="snížená",J167,0)</f>
        <v>0</v>
      </c>
      <c r="BG167" s="190">
        <f t="shared" ref="BG167:BG180" si="26">IF(N167="zákl. přenesená",J167,0)</f>
        <v>0</v>
      </c>
      <c r="BH167" s="190">
        <f t="shared" ref="BH167:BH180" si="27">IF(N167="sníž. přenesená",J167,0)</f>
        <v>0</v>
      </c>
      <c r="BI167" s="190">
        <f t="shared" ref="BI167:BI180" si="28">IF(N167="nulová",J167,0)</f>
        <v>0</v>
      </c>
      <c r="BJ167" s="14" t="s">
        <v>78</v>
      </c>
      <c r="BK167" s="190">
        <f t="shared" ref="BK167:BK180" si="29">ROUND(I167*H167,2)</f>
        <v>0</v>
      </c>
      <c r="BL167" s="14" t="s">
        <v>140</v>
      </c>
      <c r="BM167" s="14" t="s">
        <v>224</v>
      </c>
    </row>
    <row r="168" spans="2:65" s="1" customFormat="1" ht="16.5" customHeight="1">
      <c r="B168" s="31"/>
      <c r="C168" s="179" t="s">
        <v>504</v>
      </c>
      <c r="D168" s="179" t="s">
        <v>135</v>
      </c>
      <c r="E168" s="180" t="s">
        <v>226</v>
      </c>
      <c r="F168" s="181" t="s">
        <v>227</v>
      </c>
      <c r="G168" s="182" t="s">
        <v>223</v>
      </c>
      <c r="H168" s="183">
        <v>294.46199999999999</v>
      </c>
      <c r="I168" s="184"/>
      <c r="J168" s="185">
        <f t="shared" si="20"/>
        <v>0</v>
      </c>
      <c r="K168" s="181" t="s">
        <v>139</v>
      </c>
      <c r="L168" s="35"/>
      <c r="M168" s="186" t="s">
        <v>19</v>
      </c>
      <c r="N168" s="187" t="s">
        <v>42</v>
      </c>
      <c r="O168" s="57"/>
      <c r="P168" s="188">
        <f t="shared" si="21"/>
        <v>0</v>
      </c>
      <c r="Q168" s="188">
        <v>0</v>
      </c>
      <c r="R168" s="188">
        <f t="shared" si="22"/>
        <v>0</v>
      </c>
      <c r="S168" s="188">
        <v>0</v>
      </c>
      <c r="T168" s="189">
        <f t="shared" si="23"/>
        <v>0</v>
      </c>
      <c r="AR168" s="14" t="s">
        <v>140</v>
      </c>
      <c r="AT168" s="14" t="s">
        <v>135</v>
      </c>
      <c r="AU168" s="14" t="s">
        <v>80</v>
      </c>
      <c r="AY168" s="14" t="s">
        <v>133</v>
      </c>
      <c r="BE168" s="190">
        <f t="shared" si="24"/>
        <v>0</v>
      </c>
      <c r="BF168" s="190">
        <f t="shared" si="25"/>
        <v>0</v>
      </c>
      <c r="BG168" s="190">
        <f t="shared" si="26"/>
        <v>0</v>
      </c>
      <c r="BH168" s="190">
        <f t="shared" si="27"/>
        <v>0</v>
      </c>
      <c r="BI168" s="190">
        <f t="shared" si="28"/>
        <v>0</v>
      </c>
      <c r="BJ168" s="14" t="s">
        <v>78</v>
      </c>
      <c r="BK168" s="190">
        <f t="shared" si="29"/>
        <v>0</v>
      </c>
      <c r="BL168" s="14" t="s">
        <v>140</v>
      </c>
      <c r="BM168" s="14" t="s">
        <v>228</v>
      </c>
    </row>
    <row r="169" spans="2:65" s="1" customFormat="1" ht="22.5" customHeight="1">
      <c r="B169" s="31"/>
      <c r="C169" s="179" t="s">
        <v>508</v>
      </c>
      <c r="D169" s="179" t="s">
        <v>135</v>
      </c>
      <c r="E169" s="180" t="s">
        <v>230</v>
      </c>
      <c r="F169" s="181" t="s">
        <v>231</v>
      </c>
      <c r="G169" s="182" t="s">
        <v>223</v>
      </c>
      <c r="H169" s="183">
        <v>294.46199999999999</v>
      </c>
      <c r="I169" s="184"/>
      <c r="J169" s="185">
        <f t="shared" si="20"/>
        <v>0</v>
      </c>
      <c r="K169" s="181" t="s">
        <v>19</v>
      </c>
      <c r="L169" s="35"/>
      <c r="M169" s="186" t="s">
        <v>19</v>
      </c>
      <c r="N169" s="187" t="s">
        <v>42</v>
      </c>
      <c r="O169" s="57"/>
      <c r="P169" s="188">
        <f t="shared" si="21"/>
        <v>0</v>
      </c>
      <c r="Q169" s="188">
        <v>0</v>
      </c>
      <c r="R169" s="188">
        <f t="shared" si="22"/>
        <v>0</v>
      </c>
      <c r="S169" s="188">
        <v>0</v>
      </c>
      <c r="T169" s="189">
        <f t="shared" si="23"/>
        <v>0</v>
      </c>
      <c r="AR169" s="14" t="s">
        <v>140</v>
      </c>
      <c r="AT169" s="14" t="s">
        <v>135</v>
      </c>
      <c r="AU169" s="14" t="s">
        <v>80</v>
      </c>
      <c r="AY169" s="14" t="s">
        <v>133</v>
      </c>
      <c r="BE169" s="190">
        <f t="shared" si="24"/>
        <v>0</v>
      </c>
      <c r="BF169" s="190">
        <f t="shared" si="25"/>
        <v>0</v>
      </c>
      <c r="BG169" s="190">
        <f t="shared" si="26"/>
        <v>0</v>
      </c>
      <c r="BH169" s="190">
        <f t="shared" si="27"/>
        <v>0</v>
      </c>
      <c r="BI169" s="190">
        <f t="shared" si="28"/>
        <v>0</v>
      </c>
      <c r="BJ169" s="14" t="s">
        <v>78</v>
      </c>
      <c r="BK169" s="190">
        <f t="shared" si="29"/>
        <v>0</v>
      </c>
      <c r="BL169" s="14" t="s">
        <v>140</v>
      </c>
      <c r="BM169" s="14" t="s">
        <v>232</v>
      </c>
    </row>
    <row r="170" spans="2:65" s="1" customFormat="1" ht="22.5" customHeight="1">
      <c r="B170" s="31"/>
      <c r="C170" s="179" t="s">
        <v>512</v>
      </c>
      <c r="D170" s="179" t="s">
        <v>135</v>
      </c>
      <c r="E170" s="180" t="s">
        <v>900</v>
      </c>
      <c r="F170" s="181" t="s">
        <v>901</v>
      </c>
      <c r="G170" s="182" t="s">
        <v>223</v>
      </c>
      <c r="H170" s="183">
        <v>57.6</v>
      </c>
      <c r="I170" s="184"/>
      <c r="J170" s="185">
        <f t="shared" si="20"/>
        <v>0</v>
      </c>
      <c r="K170" s="181" t="s">
        <v>139</v>
      </c>
      <c r="L170" s="35"/>
      <c r="M170" s="186" t="s">
        <v>19</v>
      </c>
      <c r="N170" s="187" t="s">
        <v>42</v>
      </c>
      <c r="O170" s="57"/>
      <c r="P170" s="188">
        <f t="shared" si="21"/>
        <v>0</v>
      </c>
      <c r="Q170" s="188">
        <v>0</v>
      </c>
      <c r="R170" s="188">
        <f t="shared" si="22"/>
        <v>0</v>
      </c>
      <c r="S170" s="188">
        <v>0</v>
      </c>
      <c r="T170" s="189">
        <f t="shared" si="23"/>
        <v>0</v>
      </c>
      <c r="AR170" s="14" t="s">
        <v>140</v>
      </c>
      <c r="AT170" s="14" t="s">
        <v>135</v>
      </c>
      <c r="AU170" s="14" t="s">
        <v>80</v>
      </c>
      <c r="AY170" s="14" t="s">
        <v>133</v>
      </c>
      <c r="BE170" s="190">
        <f t="shared" si="24"/>
        <v>0</v>
      </c>
      <c r="BF170" s="190">
        <f t="shared" si="25"/>
        <v>0</v>
      </c>
      <c r="BG170" s="190">
        <f t="shared" si="26"/>
        <v>0</v>
      </c>
      <c r="BH170" s="190">
        <f t="shared" si="27"/>
        <v>0</v>
      </c>
      <c r="BI170" s="190">
        <f t="shared" si="28"/>
        <v>0</v>
      </c>
      <c r="BJ170" s="14" t="s">
        <v>78</v>
      </c>
      <c r="BK170" s="190">
        <f t="shared" si="29"/>
        <v>0</v>
      </c>
      <c r="BL170" s="14" t="s">
        <v>140</v>
      </c>
      <c r="BM170" s="14" t="s">
        <v>902</v>
      </c>
    </row>
    <row r="171" spans="2:65" s="1" customFormat="1" ht="22.5" customHeight="1">
      <c r="B171" s="31"/>
      <c r="C171" s="179" t="s">
        <v>516</v>
      </c>
      <c r="D171" s="179" t="s">
        <v>135</v>
      </c>
      <c r="E171" s="180" t="s">
        <v>234</v>
      </c>
      <c r="F171" s="181" t="s">
        <v>235</v>
      </c>
      <c r="G171" s="182" t="s">
        <v>223</v>
      </c>
      <c r="H171" s="183">
        <v>30.8</v>
      </c>
      <c r="I171" s="184"/>
      <c r="J171" s="185">
        <f t="shared" si="20"/>
        <v>0</v>
      </c>
      <c r="K171" s="181" t="s">
        <v>139</v>
      </c>
      <c r="L171" s="35"/>
      <c r="M171" s="186" t="s">
        <v>19</v>
      </c>
      <c r="N171" s="187" t="s">
        <v>42</v>
      </c>
      <c r="O171" s="57"/>
      <c r="P171" s="188">
        <f t="shared" si="21"/>
        <v>0</v>
      </c>
      <c r="Q171" s="188">
        <v>0</v>
      </c>
      <c r="R171" s="188">
        <f t="shared" si="22"/>
        <v>0</v>
      </c>
      <c r="S171" s="188">
        <v>0</v>
      </c>
      <c r="T171" s="189">
        <f t="shared" si="23"/>
        <v>0</v>
      </c>
      <c r="AR171" s="14" t="s">
        <v>140</v>
      </c>
      <c r="AT171" s="14" t="s">
        <v>135</v>
      </c>
      <c r="AU171" s="14" t="s">
        <v>80</v>
      </c>
      <c r="AY171" s="14" t="s">
        <v>133</v>
      </c>
      <c r="BE171" s="190">
        <f t="shared" si="24"/>
        <v>0</v>
      </c>
      <c r="BF171" s="190">
        <f t="shared" si="25"/>
        <v>0</v>
      </c>
      <c r="BG171" s="190">
        <f t="shared" si="26"/>
        <v>0</v>
      </c>
      <c r="BH171" s="190">
        <f t="shared" si="27"/>
        <v>0</v>
      </c>
      <c r="BI171" s="190">
        <f t="shared" si="28"/>
        <v>0</v>
      </c>
      <c r="BJ171" s="14" t="s">
        <v>78</v>
      </c>
      <c r="BK171" s="190">
        <f t="shared" si="29"/>
        <v>0</v>
      </c>
      <c r="BL171" s="14" t="s">
        <v>140</v>
      </c>
      <c r="BM171" s="14" t="s">
        <v>236</v>
      </c>
    </row>
    <row r="172" spans="2:65" s="1" customFormat="1" ht="22.5" customHeight="1">
      <c r="B172" s="31"/>
      <c r="C172" s="179" t="s">
        <v>520</v>
      </c>
      <c r="D172" s="179" t="s">
        <v>135</v>
      </c>
      <c r="E172" s="180" t="s">
        <v>238</v>
      </c>
      <c r="F172" s="181" t="s">
        <v>239</v>
      </c>
      <c r="G172" s="182" t="s">
        <v>223</v>
      </c>
      <c r="H172" s="183">
        <v>12.843999999999999</v>
      </c>
      <c r="I172" s="184"/>
      <c r="J172" s="185">
        <f t="shared" si="20"/>
        <v>0</v>
      </c>
      <c r="K172" s="181" t="s">
        <v>139</v>
      </c>
      <c r="L172" s="35"/>
      <c r="M172" s="186" t="s">
        <v>19</v>
      </c>
      <c r="N172" s="187" t="s">
        <v>42</v>
      </c>
      <c r="O172" s="57"/>
      <c r="P172" s="188">
        <f t="shared" si="21"/>
        <v>0</v>
      </c>
      <c r="Q172" s="188">
        <v>0</v>
      </c>
      <c r="R172" s="188">
        <f t="shared" si="22"/>
        <v>0</v>
      </c>
      <c r="S172" s="188">
        <v>0</v>
      </c>
      <c r="T172" s="189">
        <f t="shared" si="23"/>
        <v>0</v>
      </c>
      <c r="AR172" s="14" t="s">
        <v>140</v>
      </c>
      <c r="AT172" s="14" t="s">
        <v>135</v>
      </c>
      <c r="AU172" s="14" t="s">
        <v>80</v>
      </c>
      <c r="AY172" s="14" t="s">
        <v>133</v>
      </c>
      <c r="BE172" s="190">
        <f t="shared" si="24"/>
        <v>0</v>
      </c>
      <c r="BF172" s="190">
        <f t="shared" si="25"/>
        <v>0</v>
      </c>
      <c r="BG172" s="190">
        <f t="shared" si="26"/>
        <v>0</v>
      </c>
      <c r="BH172" s="190">
        <f t="shared" si="27"/>
        <v>0</v>
      </c>
      <c r="BI172" s="190">
        <f t="shared" si="28"/>
        <v>0</v>
      </c>
      <c r="BJ172" s="14" t="s">
        <v>78</v>
      </c>
      <c r="BK172" s="190">
        <f t="shared" si="29"/>
        <v>0</v>
      </c>
      <c r="BL172" s="14" t="s">
        <v>140</v>
      </c>
      <c r="BM172" s="14" t="s">
        <v>240</v>
      </c>
    </row>
    <row r="173" spans="2:65" s="1" customFormat="1" ht="22.5" customHeight="1">
      <c r="B173" s="31"/>
      <c r="C173" s="179" t="s">
        <v>524</v>
      </c>
      <c r="D173" s="179" t="s">
        <v>135</v>
      </c>
      <c r="E173" s="180" t="s">
        <v>903</v>
      </c>
      <c r="F173" s="181" t="s">
        <v>904</v>
      </c>
      <c r="G173" s="182" t="s">
        <v>223</v>
      </c>
      <c r="H173" s="183">
        <v>45.2</v>
      </c>
      <c r="I173" s="184"/>
      <c r="J173" s="185">
        <f t="shared" si="20"/>
        <v>0</v>
      </c>
      <c r="K173" s="181" t="s">
        <v>139</v>
      </c>
      <c r="L173" s="35"/>
      <c r="M173" s="186" t="s">
        <v>19</v>
      </c>
      <c r="N173" s="187" t="s">
        <v>42</v>
      </c>
      <c r="O173" s="57"/>
      <c r="P173" s="188">
        <f t="shared" si="21"/>
        <v>0</v>
      </c>
      <c r="Q173" s="188">
        <v>0</v>
      </c>
      <c r="R173" s="188">
        <f t="shared" si="22"/>
        <v>0</v>
      </c>
      <c r="S173" s="188">
        <v>0</v>
      </c>
      <c r="T173" s="189">
        <f t="shared" si="23"/>
        <v>0</v>
      </c>
      <c r="AR173" s="14" t="s">
        <v>140</v>
      </c>
      <c r="AT173" s="14" t="s">
        <v>135</v>
      </c>
      <c r="AU173" s="14" t="s">
        <v>80</v>
      </c>
      <c r="AY173" s="14" t="s">
        <v>133</v>
      </c>
      <c r="BE173" s="190">
        <f t="shared" si="24"/>
        <v>0</v>
      </c>
      <c r="BF173" s="190">
        <f t="shared" si="25"/>
        <v>0</v>
      </c>
      <c r="BG173" s="190">
        <f t="shared" si="26"/>
        <v>0</v>
      </c>
      <c r="BH173" s="190">
        <f t="shared" si="27"/>
        <v>0</v>
      </c>
      <c r="BI173" s="190">
        <f t="shared" si="28"/>
        <v>0</v>
      </c>
      <c r="BJ173" s="14" t="s">
        <v>78</v>
      </c>
      <c r="BK173" s="190">
        <f t="shared" si="29"/>
        <v>0</v>
      </c>
      <c r="BL173" s="14" t="s">
        <v>140</v>
      </c>
      <c r="BM173" s="14" t="s">
        <v>905</v>
      </c>
    </row>
    <row r="174" spans="2:65" s="1" customFormat="1" ht="22.5" customHeight="1">
      <c r="B174" s="31"/>
      <c r="C174" s="179" t="s">
        <v>528</v>
      </c>
      <c r="D174" s="179" t="s">
        <v>135</v>
      </c>
      <c r="E174" s="180" t="s">
        <v>906</v>
      </c>
      <c r="F174" s="181" t="s">
        <v>907</v>
      </c>
      <c r="G174" s="182" t="s">
        <v>223</v>
      </c>
      <c r="H174" s="183">
        <v>47.6</v>
      </c>
      <c r="I174" s="184"/>
      <c r="J174" s="185">
        <f t="shared" si="20"/>
        <v>0</v>
      </c>
      <c r="K174" s="181" t="s">
        <v>139</v>
      </c>
      <c r="L174" s="35"/>
      <c r="M174" s="186" t="s">
        <v>19</v>
      </c>
      <c r="N174" s="187" t="s">
        <v>42</v>
      </c>
      <c r="O174" s="57"/>
      <c r="P174" s="188">
        <f t="shared" si="21"/>
        <v>0</v>
      </c>
      <c r="Q174" s="188">
        <v>0</v>
      </c>
      <c r="R174" s="188">
        <f t="shared" si="22"/>
        <v>0</v>
      </c>
      <c r="S174" s="188">
        <v>0</v>
      </c>
      <c r="T174" s="189">
        <f t="shared" si="23"/>
        <v>0</v>
      </c>
      <c r="AR174" s="14" t="s">
        <v>140</v>
      </c>
      <c r="AT174" s="14" t="s">
        <v>135</v>
      </c>
      <c r="AU174" s="14" t="s">
        <v>80</v>
      </c>
      <c r="AY174" s="14" t="s">
        <v>133</v>
      </c>
      <c r="BE174" s="190">
        <f t="shared" si="24"/>
        <v>0</v>
      </c>
      <c r="BF174" s="190">
        <f t="shared" si="25"/>
        <v>0</v>
      </c>
      <c r="BG174" s="190">
        <f t="shared" si="26"/>
        <v>0</v>
      </c>
      <c r="BH174" s="190">
        <f t="shared" si="27"/>
        <v>0</v>
      </c>
      <c r="BI174" s="190">
        <f t="shared" si="28"/>
        <v>0</v>
      </c>
      <c r="BJ174" s="14" t="s">
        <v>78</v>
      </c>
      <c r="BK174" s="190">
        <f t="shared" si="29"/>
        <v>0</v>
      </c>
      <c r="BL174" s="14" t="s">
        <v>140</v>
      </c>
      <c r="BM174" s="14" t="s">
        <v>908</v>
      </c>
    </row>
    <row r="175" spans="2:65" s="1" customFormat="1" ht="22.5" customHeight="1">
      <c r="B175" s="31"/>
      <c r="C175" s="179" t="s">
        <v>532</v>
      </c>
      <c r="D175" s="179" t="s">
        <v>135</v>
      </c>
      <c r="E175" s="180" t="s">
        <v>909</v>
      </c>
      <c r="F175" s="181" t="s">
        <v>910</v>
      </c>
      <c r="G175" s="182" t="s">
        <v>223</v>
      </c>
      <c r="H175" s="183">
        <v>4</v>
      </c>
      <c r="I175" s="184"/>
      <c r="J175" s="185">
        <f t="shared" si="20"/>
        <v>0</v>
      </c>
      <c r="K175" s="181" t="s">
        <v>139</v>
      </c>
      <c r="L175" s="35"/>
      <c r="M175" s="186" t="s">
        <v>19</v>
      </c>
      <c r="N175" s="187" t="s">
        <v>42</v>
      </c>
      <c r="O175" s="57"/>
      <c r="P175" s="188">
        <f t="shared" si="21"/>
        <v>0</v>
      </c>
      <c r="Q175" s="188">
        <v>0</v>
      </c>
      <c r="R175" s="188">
        <f t="shared" si="22"/>
        <v>0</v>
      </c>
      <c r="S175" s="188">
        <v>0</v>
      </c>
      <c r="T175" s="189">
        <f t="shared" si="23"/>
        <v>0</v>
      </c>
      <c r="AR175" s="14" t="s">
        <v>140</v>
      </c>
      <c r="AT175" s="14" t="s">
        <v>135</v>
      </c>
      <c r="AU175" s="14" t="s">
        <v>80</v>
      </c>
      <c r="AY175" s="14" t="s">
        <v>133</v>
      </c>
      <c r="BE175" s="190">
        <f t="shared" si="24"/>
        <v>0</v>
      </c>
      <c r="BF175" s="190">
        <f t="shared" si="25"/>
        <v>0</v>
      </c>
      <c r="BG175" s="190">
        <f t="shared" si="26"/>
        <v>0</v>
      </c>
      <c r="BH175" s="190">
        <f t="shared" si="27"/>
        <v>0</v>
      </c>
      <c r="BI175" s="190">
        <f t="shared" si="28"/>
        <v>0</v>
      </c>
      <c r="BJ175" s="14" t="s">
        <v>78</v>
      </c>
      <c r="BK175" s="190">
        <f t="shared" si="29"/>
        <v>0</v>
      </c>
      <c r="BL175" s="14" t="s">
        <v>140</v>
      </c>
      <c r="BM175" s="14" t="s">
        <v>911</v>
      </c>
    </row>
    <row r="176" spans="2:65" s="1" customFormat="1" ht="22.5" customHeight="1">
      <c r="B176" s="31"/>
      <c r="C176" s="179" t="s">
        <v>538</v>
      </c>
      <c r="D176" s="179" t="s">
        <v>135</v>
      </c>
      <c r="E176" s="180" t="s">
        <v>912</v>
      </c>
      <c r="F176" s="181" t="s">
        <v>913</v>
      </c>
      <c r="G176" s="182" t="s">
        <v>223</v>
      </c>
      <c r="H176" s="183">
        <v>9.5</v>
      </c>
      <c r="I176" s="184"/>
      <c r="J176" s="185">
        <f t="shared" si="20"/>
        <v>0</v>
      </c>
      <c r="K176" s="181" t="s">
        <v>139</v>
      </c>
      <c r="L176" s="35"/>
      <c r="M176" s="186" t="s">
        <v>19</v>
      </c>
      <c r="N176" s="187" t="s">
        <v>42</v>
      </c>
      <c r="O176" s="57"/>
      <c r="P176" s="188">
        <f t="shared" si="21"/>
        <v>0</v>
      </c>
      <c r="Q176" s="188">
        <v>0</v>
      </c>
      <c r="R176" s="188">
        <f t="shared" si="22"/>
        <v>0</v>
      </c>
      <c r="S176" s="188">
        <v>0</v>
      </c>
      <c r="T176" s="189">
        <f t="shared" si="23"/>
        <v>0</v>
      </c>
      <c r="AR176" s="14" t="s">
        <v>140</v>
      </c>
      <c r="AT176" s="14" t="s">
        <v>135</v>
      </c>
      <c r="AU176" s="14" t="s">
        <v>80</v>
      </c>
      <c r="AY176" s="14" t="s">
        <v>133</v>
      </c>
      <c r="BE176" s="190">
        <f t="shared" si="24"/>
        <v>0</v>
      </c>
      <c r="BF176" s="190">
        <f t="shared" si="25"/>
        <v>0</v>
      </c>
      <c r="BG176" s="190">
        <f t="shared" si="26"/>
        <v>0</v>
      </c>
      <c r="BH176" s="190">
        <f t="shared" si="27"/>
        <v>0</v>
      </c>
      <c r="BI176" s="190">
        <f t="shared" si="28"/>
        <v>0</v>
      </c>
      <c r="BJ176" s="14" t="s">
        <v>78</v>
      </c>
      <c r="BK176" s="190">
        <f t="shared" si="29"/>
        <v>0</v>
      </c>
      <c r="BL176" s="14" t="s">
        <v>140</v>
      </c>
      <c r="BM176" s="14" t="s">
        <v>914</v>
      </c>
    </row>
    <row r="177" spans="2:65" s="1" customFormat="1" ht="22.5" customHeight="1">
      <c r="B177" s="31"/>
      <c r="C177" s="179" t="s">
        <v>542</v>
      </c>
      <c r="D177" s="179" t="s">
        <v>135</v>
      </c>
      <c r="E177" s="180" t="s">
        <v>915</v>
      </c>
      <c r="F177" s="181" t="s">
        <v>916</v>
      </c>
      <c r="G177" s="182" t="s">
        <v>223</v>
      </c>
      <c r="H177" s="183">
        <v>6.5</v>
      </c>
      <c r="I177" s="184"/>
      <c r="J177" s="185">
        <f t="shared" si="20"/>
        <v>0</v>
      </c>
      <c r="K177" s="181" t="s">
        <v>139</v>
      </c>
      <c r="L177" s="35"/>
      <c r="M177" s="186" t="s">
        <v>19</v>
      </c>
      <c r="N177" s="187" t="s">
        <v>42</v>
      </c>
      <c r="O177" s="57"/>
      <c r="P177" s="188">
        <f t="shared" si="21"/>
        <v>0</v>
      </c>
      <c r="Q177" s="188">
        <v>0</v>
      </c>
      <c r="R177" s="188">
        <f t="shared" si="22"/>
        <v>0</v>
      </c>
      <c r="S177" s="188">
        <v>0</v>
      </c>
      <c r="T177" s="189">
        <f t="shared" si="23"/>
        <v>0</v>
      </c>
      <c r="AR177" s="14" t="s">
        <v>140</v>
      </c>
      <c r="AT177" s="14" t="s">
        <v>135</v>
      </c>
      <c r="AU177" s="14" t="s">
        <v>80</v>
      </c>
      <c r="AY177" s="14" t="s">
        <v>133</v>
      </c>
      <c r="BE177" s="190">
        <f t="shared" si="24"/>
        <v>0</v>
      </c>
      <c r="BF177" s="190">
        <f t="shared" si="25"/>
        <v>0</v>
      </c>
      <c r="BG177" s="190">
        <f t="shared" si="26"/>
        <v>0</v>
      </c>
      <c r="BH177" s="190">
        <f t="shared" si="27"/>
        <v>0</v>
      </c>
      <c r="BI177" s="190">
        <f t="shared" si="28"/>
        <v>0</v>
      </c>
      <c r="BJ177" s="14" t="s">
        <v>78</v>
      </c>
      <c r="BK177" s="190">
        <f t="shared" si="29"/>
        <v>0</v>
      </c>
      <c r="BL177" s="14" t="s">
        <v>140</v>
      </c>
      <c r="BM177" s="14" t="s">
        <v>917</v>
      </c>
    </row>
    <row r="178" spans="2:65" s="1" customFormat="1" ht="22.5" customHeight="1">
      <c r="B178" s="31"/>
      <c r="C178" s="179" t="s">
        <v>546</v>
      </c>
      <c r="D178" s="179" t="s">
        <v>135</v>
      </c>
      <c r="E178" s="180" t="s">
        <v>918</v>
      </c>
      <c r="F178" s="181" t="s">
        <v>919</v>
      </c>
      <c r="G178" s="182" t="s">
        <v>223</v>
      </c>
      <c r="H178" s="183">
        <v>75.228999999999999</v>
      </c>
      <c r="I178" s="184"/>
      <c r="J178" s="185">
        <f t="shared" si="20"/>
        <v>0</v>
      </c>
      <c r="K178" s="181" t="s">
        <v>139</v>
      </c>
      <c r="L178" s="35"/>
      <c r="M178" s="186" t="s">
        <v>19</v>
      </c>
      <c r="N178" s="187" t="s">
        <v>42</v>
      </c>
      <c r="O178" s="57"/>
      <c r="P178" s="188">
        <f t="shared" si="21"/>
        <v>0</v>
      </c>
      <c r="Q178" s="188">
        <v>0</v>
      </c>
      <c r="R178" s="188">
        <f t="shared" si="22"/>
        <v>0</v>
      </c>
      <c r="S178" s="188">
        <v>0</v>
      </c>
      <c r="T178" s="189">
        <f t="shared" si="23"/>
        <v>0</v>
      </c>
      <c r="AR178" s="14" t="s">
        <v>140</v>
      </c>
      <c r="AT178" s="14" t="s">
        <v>135</v>
      </c>
      <c r="AU178" s="14" t="s">
        <v>80</v>
      </c>
      <c r="AY178" s="14" t="s">
        <v>133</v>
      </c>
      <c r="BE178" s="190">
        <f t="shared" si="24"/>
        <v>0</v>
      </c>
      <c r="BF178" s="190">
        <f t="shared" si="25"/>
        <v>0</v>
      </c>
      <c r="BG178" s="190">
        <f t="shared" si="26"/>
        <v>0</v>
      </c>
      <c r="BH178" s="190">
        <f t="shared" si="27"/>
        <v>0</v>
      </c>
      <c r="BI178" s="190">
        <f t="shared" si="28"/>
        <v>0</v>
      </c>
      <c r="BJ178" s="14" t="s">
        <v>78</v>
      </c>
      <c r="BK178" s="190">
        <f t="shared" si="29"/>
        <v>0</v>
      </c>
      <c r="BL178" s="14" t="s">
        <v>140</v>
      </c>
      <c r="BM178" s="14" t="s">
        <v>920</v>
      </c>
    </row>
    <row r="179" spans="2:65" s="1" customFormat="1" ht="16.5" customHeight="1">
      <c r="B179" s="31"/>
      <c r="C179" s="179" t="s">
        <v>550</v>
      </c>
      <c r="D179" s="179" t="s">
        <v>135</v>
      </c>
      <c r="E179" s="180" t="s">
        <v>921</v>
      </c>
      <c r="F179" s="181" t="s">
        <v>922</v>
      </c>
      <c r="G179" s="182" t="s">
        <v>223</v>
      </c>
      <c r="H179" s="183">
        <v>1.2</v>
      </c>
      <c r="I179" s="184"/>
      <c r="J179" s="185">
        <f t="shared" si="20"/>
        <v>0</v>
      </c>
      <c r="K179" s="181" t="s">
        <v>19</v>
      </c>
      <c r="L179" s="35"/>
      <c r="M179" s="186" t="s">
        <v>19</v>
      </c>
      <c r="N179" s="187" t="s">
        <v>42</v>
      </c>
      <c r="O179" s="57"/>
      <c r="P179" s="188">
        <f t="shared" si="21"/>
        <v>0</v>
      </c>
      <c r="Q179" s="188">
        <v>0</v>
      </c>
      <c r="R179" s="188">
        <f t="shared" si="22"/>
        <v>0</v>
      </c>
      <c r="S179" s="188">
        <v>0</v>
      </c>
      <c r="T179" s="189">
        <f t="shared" si="23"/>
        <v>0</v>
      </c>
      <c r="AR179" s="14" t="s">
        <v>140</v>
      </c>
      <c r="AT179" s="14" t="s">
        <v>135</v>
      </c>
      <c r="AU179" s="14" t="s">
        <v>80</v>
      </c>
      <c r="AY179" s="14" t="s">
        <v>133</v>
      </c>
      <c r="BE179" s="190">
        <f t="shared" si="24"/>
        <v>0</v>
      </c>
      <c r="BF179" s="190">
        <f t="shared" si="25"/>
        <v>0</v>
      </c>
      <c r="BG179" s="190">
        <f t="shared" si="26"/>
        <v>0</v>
      </c>
      <c r="BH179" s="190">
        <f t="shared" si="27"/>
        <v>0</v>
      </c>
      <c r="BI179" s="190">
        <f t="shared" si="28"/>
        <v>0</v>
      </c>
      <c r="BJ179" s="14" t="s">
        <v>78</v>
      </c>
      <c r="BK179" s="190">
        <f t="shared" si="29"/>
        <v>0</v>
      </c>
      <c r="BL179" s="14" t="s">
        <v>140</v>
      </c>
      <c r="BM179" s="14" t="s">
        <v>923</v>
      </c>
    </row>
    <row r="180" spans="2:65" s="1" customFormat="1" ht="22.5" customHeight="1">
      <c r="B180" s="31"/>
      <c r="C180" s="179" t="s">
        <v>554</v>
      </c>
      <c r="D180" s="179" t="s">
        <v>135</v>
      </c>
      <c r="E180" s="180" t="s">
        <v>924</v>
      </c>
      <c r="F180" s="181" t="s">
        <v>925</v>
      </c>
      <c r="G180" s="182" t="s">
        <v>223</v>
      </c>
      <c r="H180" s="183">
        <v>2.25</v>
      </c>
      <c r="I180" s="184"/>
      <c r="J180" s="185">
        <f t="shared" si="20"/>
        <v>0</v>
      </c>
      <c r="K180" s="181" t="s">
        <v>139</v>
      </c>
      <c r="L180" s="35"/>
      <c r="M180" s="186" t="s">
        <v>19</v>
      </c>
      <c r="N180" s="187" t="s">
        <v>42</v>
      </c>
      <c r="O180" s="57"/>
      <c r="P180" s="188">
        <f t="shared" si="21"/>
        <v>0</v>
      </c>
      <c r="Q180" s="188">
        <v>0</v>
      </c>
      <c r="R180" s="188">
        <f t="shared" si="22"/>
        <v>0</v>
      </c>
      <c r="S180" s="188">
        <v>0</v>
      </c>
      <c r="T180" s="189">
        <f t="shared" si="23"/>
        <v>0</v>
      </c>
      <c r="AR180" s="14" t="s">
        <v>140</v>
      </c>
      <c r="AT180" s="14" t="s">
        <v>135</v>
      </c>
      <c r="AU180" s="14" t="s">
        <v>80</v>
      </c>
      <c r="AY180" s="14" t="s">
        <v>133</v>
      </c>
      <c r="BE180" s="190">
        <f t="shared" si="24"/>
        <v>0</v>
      </c>
      <c r="BF180" s="190">
        <f t="shared" si="25"/>
        <v>0</v>
      </c>
      <c r="BG180" s="190">
        <f t="shared" si="26"/>
        <v>0</v>
      </c>
      <c r="BH180" s="190">
        <f t="shared" si="27"/>
        <v>0</v>
      </c>
      <c r="BI180" s="190">
        <f t="shared" si="28"/>
        <v>0</v>
      </c>
      <c r="BJ180" s="14" t="s">
        <v>78</v>
      </c>
      <c r="BK180" s="190">
        <f t="shared" si="29"/>
        <v>0</v>
      </c>
      <c r="BL180" s="14" t="s">
        <v>140</v>
      </c>
      <c r="BM180" s="14" t="s">
        <v>926</v>
      </c>
    </row>
    <row r="181" spans="2:65" s="11" customFormat="1" ht="25.9" customHeight="1">
      <c r="B181" s="163"/>
      <c r="C181" s="164"/>
      <c r="D181" s="165" t="s">
        <v>70</v>
      </c>
      <c r="E181" s="166" t="s">
        <v>360</v>
      </c>
      <c r="F181" s="166" t="s">
        <v>361</v>
      </c>
      <c r="G181" s="164"/>
      <c r="H181" s="164"/>
      <c r="I181" s="167"/>
      <c r="J181" s="168">
        <f>BK181</f>
        <v>0</v>
      </c>
      <c r="K181" s="164"/>
      <c r="L181" s="169"/>
      <c r="M181" s="170"/>
      <c r="N181" s="171"/>
      <c r="O181" s="171"/>
      <c r="P181" s="172">
        <f>P182+P184+P186+P189+P196+P200+P202+P219+P225+P227</f>
        <v>0</v>
      </c>
      <c r="Q181" s="171"/>
      <c r="R181" s="172">
        <f>R182+R184+R186+R189+R196+R200+R202+R219+R225+R227</f>
        <v>9.5099999999999994E-3</v>
      </c>
      <c r="S181" s="171"/>
      <c r="T181" s="173">
        <f>T182+T184+T186+T189+T196+T200+T202+T219+T225+T227</f>
        <v>71.137173490000009</v>
      </c>
      <c r="AR181" s="174" t="s">
        <v>80</v>
      </c>
      <c r="AT181" s="175" t="s">
        <v>70</v>
      </c>
      <c r="AU181" s="175" t="s">
        <v>71</v>
      </c>
      <c r="AY181" s="174" t="s">
        <v>133</v>
      </c>
      <c r="BK181" s="176">
        <f>BK182+BK184+BK186+BK189+BK196+BK200+BK202+BK219+BK225+BK227</f>
        <v>0</v>
      </c>
    </row>
    <row r="182" spans="2:65" s="11" customFormat="1" ht="22.9" customHeight="1">
      <c r="B182" s="163"/>
      <c r="C182" s="164"/>
      <c r="D182" s="165" t="s">
        <v>70</v>
      </c>
      <c r="E182" s="177" t="s">
        <v>927</v>
      </c>
      <c r="F182" s="177" t="s">
        <v>928</v>
      </c>
      <c r="G182" s="164"/>
      <c r="H182" s="164"/>
      <c r="I182" s="167"/>
      <c r="J182" s="178">
        <f>BK182</f>
        <v>0</v>
      </c>
      <c r="K182" s="164"/>
      <c r="L182" s="169"/>
      <c r="M182" s="170"/>
      <c r="N182" s="171"/>
      <c r="O182" s="171"/>
      <c r="P182" s="172">
        <f>P183</f>
        <v>0</v>
      </c>
      <c r="Q182" s="171"/>
      <c r="R182" s="172">
        <f>R183</f>
        <v>0</v>
      </c>
      <c r="S182" s="171"/>
      <c r="T182" s="173">
        <f>T183</f>
        <v>2.3295599999999999</v>
      </c>
      <c r="AR182" s="174" t="s">
        <v>80</v>
      </c>
      <c r="AT182" s="175" t="s">
        <v>70</v>
      </c>
      <c r="AU182" s="175" t="s">
        <v>78</v>
      </c>
      <c r="AY182" s="174" t="s">
        <v>133</v>
      </c>
      <c r="BK182" s="176">
        <f>BK183</f>
        <v>0</v>
      </c>
    </row>
    <row r="183" spans="2:65" s="1" customFormat="1" ht="16.5" customHeight="1">
      <c r="B183" s="31"/>
      <c r="C183" s="179" t="s">
        <v>558</v>
      </c>
      <c r="D183" s="179" t="s">
        <v>135</v>
      </c>
      <c r="E183" s="180" t="s">
        <v>929</v>
      </c>
      <c r="F183" s="181" t="s">
        <v>930</v>
      </c>
      <c r="G183" s="182" t="s">
        <v>217</v>
      </c>
      <c r="H183" s="183">
        <v>582.39</v>
      </c>
      <c r="I183" s="184"/>
      <c r="J183" s="185">
        <f>ROUND(I183*H183,2)</f>
        <v>0</v>
      </c>
      <c r="K183" s="181" t="s">
        <v>139</v>
      </c>
      <c r="L183" s="35"/>
      <c r="M183" s="186" t="s">
        <v>19</v>
      </c>
      <c r="N183" s="187" t="s">
        <v>42</v>
      </c>
      <c r="O183" s="57"/>
      <c r="P183" s="188">
        <f>O183*H183</f>
        <v>0</v>
      </c>
      <c r="Q183" s="188">
        <v>0</v>
      </c>
      <c r="R183" s="188">
        <f>Q183*H183</f>
        <v>0</v>
      </c>
      <c r="S183" s="188">
        <v>4.0000000000000001E-3</v>
      </c>
      <c r="T183" s="189">
        <f>S183*H183</f>
        <v>2.3295599999999999</v>
      </c>
      <c r="AR183" s="14" t="s">
        <v>198</v>
      </c>
      <c r="AT183" s="14" t="s">
        <v>135</v>
      </c>
      <c r="AU183" s="14" t="s">
        <v>80</v>
      </c>
      <c r="AY183" s="14" t="s">
        <v>133</v>
      </c>
      <c r="BE183" s="190">
        <f>IF(N183="základní",J183,0)</f>
        <v>0</v>
      </c>
      <c r="BF183" s="190">
        <f>IF(N183="snížená",J183,0)</f>
        <v>0</v>
      </c>
      <c r="BG183" s="190">
        <f>IF(N183="zákl. přenesená",J183,0)</f>
        <v>0</v>
      </c>
      <c r="BH183" s="190">
        <f>IF(N183="sníž. přenesená",J183,0)</f>
        <v>0</v>
      </c>
      <c r="BI183" s="190">
        <f>IF(N183="nulová",J183,0)</f>
        <v>0</v>
      </c>
      <c r="BJ183" s="14" t="s">
        <v>78</v>
      </c>
      <c r="BK183" s="190">
        <f>ROUND(I183*H183,2)</f>
        <v>0</v>
      </c>
      <c r="BL183" s="14" t="s">
        <v>198</v>
      </c>
      <c r="BM183" s="14" t="s">
        <v>931</v>
      </c>
    </row>
    <row r="184" spans="2:65" s="11" customFormat="1" ht="22.9" customHeight="1">
      <c r="B184" s="163"/>
      <c r="C184" s="164"/>
      <c r="D184" s="165" t="s">
        <v>70</v>
      </c>
      <c r="E184" s="177" t="s">
        <v>932</v>
      </c>
      <c r="F184" s="177" t="s">
        <v>933</v>
      </c>
      <c r="G184" s="164"/>
      <c r="H184" s="164"/>
      <c r="I184" s="167"/>
      <c r="J184" s="178">
        <f>BK184</f>
        <v>0</v>
      </c>
      <c r="K184" s="164"/>
      <c r="L184" s="169"/>
      <c r="M184" s="170"/>
      <c r="N184" s="171"/>
      <c r="O184" s="171"/>
      <c r="P184" s="172">
        <f>P185</f>
        <v>0</v>
      </c>
      <c r="Q184" s="171"/>
      <c r="R184" s="172">
        <f>R185</f>
        <v>0</v>
      </c>
      <c r="S184" s="171"/>
      <c r="T184" s="173">
        <f>T185</f>
        <v>0.40559999999999996</v>
      </c>
      <c r="AR184" s="174" t="s">
        <v>80</v>
      </c>
      <c r="AT184" s="175" t="s">
        <v>70</v>
      </c>
      <c r="AU184" s="175" t="s">
        <v>78</v>
      </c>
      <c r="AY184" s="174" t="s">
        <v>133</v>
      </c>
      <c r="BK184" s="176">
        <f>BK185</f>
        <v>0</v>
      </c>
    </row>
    <row r="185" spans="2:65" s="1" customFormat="1" ht="16.5" customHeight="1">
      <c r="B185" s="31"/>
      <c r="C185" s="179" t="s">
        <v>562</v>
      </c>
      <c r="D185" s="179" t="s">
        <v>135</v>
      </c>
      <c r="E185" s="180" t="s">
        <v>934</v>
      </c>
      <c r="F185" s="181" t="s">
        <v>935</v>
      </c>
      <c r="G185" s="182" t="s">
        <v>217</v>
      </c>
      <c r="H185" s="183">
        <v>67.599999999999994</v>
      </c>
      <c r="I185" s="184"/>
      <c r="J185" s="185">
        <f>ROUND(I185*H185,2)</f>
        <v>0</v>
      </c>
      <c r="K185" s="181" t="s">
        <v>139</v>
      </c>
      <c r="L185" s="35"/>
      <c r="M185" s="186" t="s">
        <v>19</v>
      </c>
      <c r="N185" s="187" t="s">
        <v>42</v>
      </c>
      <c r="O185" s="57"/>
      <c r="P185" s="188">
        <f>O185*H185</f>
        <v>0</v>
      </c>
      <c r="Q185" s="188">
        <v>0</v>
      </c>
      <c r="R185" s="188">
        <f>Q185*H185</f>
        <v>0</v>
      </c>
      <c r="S185" s="188">
        <v>6.0000000000000001E-3</v>
      </c>
      <c r="T185" s="189">
        <f>S185*H185</f>
        <v>0.40559999999999996</v>
      </c>
      <c r="AR185" s="14" t="s">
        <v>198</v>
      </c>
      <c r="AT185" s="14" t="s">
        <v>135</v>
      </c>
      <c r="AU185" s="14" t="s">
        <v>80</v>
      </c>
      <c r="AY185" s="14" t="s">
        <v>133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14" t="s">
        <v>78</v>
      </c>
      <c r="BK185" s="190">
        <f>ROUND(I185*H185,2)</f>
        <v>0</v>
      </c>
      <c r="BL185" s="14" t="s">
        <v>198</v>
      </c>
      <c r="BM185" s="14" t="s">
        <v>936</v>
      </c>
    </row>
    <row r="186" spans="2:65" s="11" customFormat="1" ht="22.9" customHeight="1">
      <c r="B186" s="163"/>
      <c r="C186" s="164"/>
      <c r="D186" s="165" t="s">
        <v>70</v>
      </c>
      <c r="E186" s="177" t="s">
        <v>362</v>
      </c>
      <c r="F186" s="177" t="s">
        <v>937</v>
      </c>
      <c r="G186" s="164"/>
      <c r="H186" s="164"/>
      <c r="I186" s="167"/>
      <c r="J186" s="178">
        <f>BK186</f>
        <v>0</v>
      </c>
      <c r="K186" s="164"/>
      <c r="L186" s="169"/>
      <c r="M186" s="170"/>
      <c r="N186" s="171"/>
      <c r="O186" s="171"/>
      <c r="P186" s="172">
        <f>SUM(P187:P188)</f>
        <v>0</v>
      </c>
      <c r="Q186" s="171"/>
      <c r="R186" s="172">
        <f>SUM(R187:R188)</f>
        <v>0</v>
      </c>
      <c r="S186" s="171"/>
      <c r="T186" s="173">
        <f>SUM(T187:T188)</f>
        <v>6.1244999999999994</v>
      </c>
      <c r="AR186" s="174" t="s">
        <v>80</v>
      </c>
      <c r="AT186" s="175" t="s">
        <v>70</v>
      </c>
      <c r="AU186" s="175" t="s">
        <v>78</v>
      </c>
      <c r="AY186" s="174" t="s">
        <v>133</v>
      </c>
      <c r="BK186" s="176">
        <f>SUM(BK187:BK188)</f>
        <v>0</v>
      </c>
    </row>
    <row r="187" spans="2:65" s="1" customFormat="1" ht="22.5" customHeight="1">
      <c r="B187" s="31"/>
      <c r="C187" s="179" t="s">
        <v>568</v>
      </c>
      <c r="D187" s="179" t="s">
        <v>135</v>
      </c>
      <c r="E187" s="180" t="s">
        <v>938</v>
      </c>
      <c r="F187" s="181" t="s">
        <v>939</v>
      </c>
      <c r="G187" s="182" t="s">
        <v>217</v>
      </c>
      <c r="H187" s="183">
        <v>2.16</v>
      </c>
      <c r="I187" s="184"/>
      <c r="J187" s="185">
        <f>ROUND(I187*H187,2)</f>
        <v>0</v>
      </c>
      <c r="K187" s="181" t="s">
        <v>139</v>
      </c>
      <c r="L187" s="35"/>
      <c r="M187" s="186" t="s">
        <v>19</v>
      </c>
      <c r="N187" s="187" t="s">
        <v>42</v>
      </c>
      <c r="O187" s="57"/>
      <c r="P187" s="188">
        <f>O187*H187</f>
        <v>0</v>
      </c>
      <c r="Q187" s="188">
        <v>0</v>
      </c>
      <c r="R187" s="188">
        <f>Q187*H187</f>
        <v>0</v>
      </c>
      <c r="S187" s="188">
        <v>1.75E-3</v>
      </c>
      <c r="T187" s="189">
        <f>S187*H187</f>
        <v>3.7800000000000004E-3</v>
      </c>
      <c r="AR187" s="14" t="s">
        <v>198</v>
      </c>
      <c r="AT187" s="14" t="s">
        <v>135</v>
      </c>
      <c r="AU187" s="14" t="s">
        <v>80</v>
      </c>
      <c r="AY187" s="14" t="s">
        <v>133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14" t="s">
        <v>78</v>
      </c>
      <c r="BK187" s="190">
        <f>ROUND(I187*H187,2)</f>
        <v>0</v>
      </c>
      <c r="BL187" s="14" t="s">
        <v>198</v>
      </c>
      <c r="BM187" s="14" t="s">
        <v>940</v>
      </c>
    </row>
    <row r="188" spans="2:65" s="1" customFormat="1" ht="16.5" customHeight="1">
      <c r="B188" s="31"/>
      <c r="C188" s="179" t="s">
        <v>572</v>
      </c>
      <c r="D188" s="179" t="s">
        <v>135</v>
      </c>
      <c r="E188" s="180" t="s">
        <v>941</v>
      </c>
      <c r="F188" s="181" t="s">
        <v>942</v>
      </c>
      <c r="G188" s="182" t="s">
        <v>217</v>
      </c>
      <c r="H188" s="183">
        <v>340.04</v>
      </c>
      <c r="I188" s="184"/>
      <c r="J188" s="185">
        <f>ROUND(I188*H188,2)</f>
        <v>0</v>
      </c>
      <c r="K188" s="181" t="s">
        <v>19</v>
      </c>
      <c r="L188" s="35"/>
      <c r="M188" s="186" t="s">
        <v>19</v>
      </c>
      <c r="N188" s="187" t="s">
        <v>42</v>
      </c>
      <c r="O188" s="57"/>
      <c r="P188" s="188">
        <f>O188*H188</f>
        <v>0</v>
      </c>
      <c r="Q188" s="188">
        <v>0</v>
      </c>
      <c r="R188" s="188">
        <f>Q188*H188</f>
        <v>0</v>
      </c>
      <c r="S188" s="188">
        <v>1.7999999999999999E-2</v>
      </c>
      <c r="T188" s="189">
        <f>S188*H188</f>
        <v>6.1207199999999995</v>
      </c>
      <c r="AR188" s="14" t="s">
        <v>198</v>
      </c>
      <c r="AT188" s="14" t="s">
        <v>135</v>
      </c>
      <c r="AU188" s="14" t="s">
        <v>80</v>
      </c>
      <c r="AY188" s="14" t="s">
        <v>133</v>
      </c>
      <c r="BE188" s="190">
        <f>IF(N188="základní",J188,0)</f>
        <v>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14" t="s">
        <v>78</v>
      </c>
      <c r="BK188" s="190">
        <f>ROUND(I188*H188,2)</f>
        <v>0</v>
      </c>
      <c r="BL188" s="14" t="s">
        <v>198</v>
      </c>
      <c r="BM188" s="14" t="s">
        <v>943</v>
      </c>
    </row>
    <row r="189" spans="2:65" s="11" customFormat="1" ht="22.9" customHeight="1">
      <c r="B189" s="163"/>
      <c r="C189" s="164"/>
      <c r="D189" s="165" t="s">
        <v>70</v>
      </c>
      <c r="E189" s="177" t="s">
        <v>377</v>
      </c>
      <c r="F189" s="177" t="s">
        <v>378</v>
      </c>
      <c r="G189" s="164"/>
      <c r="H189" s="164"/>
      <c r="I189" s="167"/>
      <c r="J189" s="178">
        <f>BK189</f>
        <v>0</v>
      </c>
      <c r="K189" s="164"/>
      <c r="L189" s="169"/>
      <c r="M189" s="170"/>
      <c r="N189" s="171"/>
      <c r="O189" s="171"/>
      <c r="P189" s="172">
        <f>SUM(P190:P195)</f>
        <v>0</v>
      </c>
      <c r="Q189" s="171"/>
      <c r="R189" s="172">
        <f>SUM(R190:R195)</f>
        <v>0</v>
      </c>
      <c r="S189" s="171"/>
      <c r="T189" s="173">
        <f>SUM(T190:T195)</f>
        <v>4.0502444000000004</v>
      </c>
      <c r="AR189" s="174" t="s">
        <v>80</v>
      </c>
      <c r="AT189" s="175" t="s">
        <v>70</v>
      </c>
      <c r="AU189" s="175" t="s">
        <v>78</v>
      </c>
      <c r="AY189" s="174" t="s">
        <v>133</v>
      </c>
      <c r="BK189" s="176">
        <f>SUM(BK190:BK195)</f>
        <v>0</v>
      </c>
    </row>
    <row r="190" spans="2:65" s="1" customFormat="1" ht="22.5" customHeight="1">
      <c r="B190" s="31"/>
      <c r="C190" s="179" t="s">
        <v>577</v>
      </c>
      <c r="D190" s="179" t="s">
        <v>135</v>
      </c>
      <c r="E190" s="180" t="s">
        <v>944</v>
      </c>
      <c r="F190" s="181" t="s">
        <v>945</v>
      </c>
      <c r="G190" s="182" t="s">
        <v>181</v>
      </c>
      <c r="H190" s="183">
        <v>28.97</v>
      </c>
      <c r="I190" s="184"/>
      <c r="J190" s="185">
        <f t="shared" ref="J190:J195" si="30">ROUND(I190*H190,2)</f>
        <v>0</v>
      </c>
      <c r="K190" s="181" t="s">
        <v>139</v>
      </c>
      <c r="L190" s="35"/>
      <c r="M190" s="186" t="s">
        <v>19</v>
      </c>
      <c r="N190" s="187" t="s">
        <v>42</v>
      </c>
      <c r="O190" s="57"/>
      <c r="P190" s="188">
        <f t="shared" ref="P190:P195" si="31">O190*H190</f>
        <v>0</v>
      </c>
      <c r="Q190" s="188">
        <v>0</v>
      </c>
      <c r="R190" s="188">
        <f t="shared" ref="R190:R195" si="32">Q190*H190</f>
        <v>0</v>
      </c>
      <c r="S190" s="188">
        <v>1.2319999999999999E-2</v>
      </c>
      <c r="T190" s="189">
        <f t="shared" ref="T190:T195" si="33">S190*H190</f>
        <v>0.35691039999999996</v>
      </c>
      <c r="AR190" s="14" t="s">
        <v>198</v>
      </c>
      <c r="AT190" s="14" t="s">
        <v>135</v>
      </c>
      <c r="AU190" s="14" t="s">
        <v>80</v>
      </c>
      <c r="AY190" s="14" t="s">
        <v>133</v>
      </c>
      <c r="BE190" s="190">
        <f t="shared" ref="BE190:BE195" si="34">IF(N190="základní",J190,0)</f>
        <v>0</v>
      </c>
      <c r="BF190" s="190">
        <f t="shared" ref="BF190:BF195" si="35">IF(N190="snížená",J190,0)</f>
        <v>0</v>
      </c>
      <c r="BG190" s="190">
        <f t="shared" ref="BG190:BG195" si="36">IF(N190="zákl. přenesená",J190,0)</f>
        <v>0</v>
      </c>
      <c r="BH190" s="190">
        <f t="shared" ref="BH190:BH195" si="37">IF(N190="sníž. přenesená",J190,0)</f>
        <v>0</v>
      </c>
      <c r="BI190" s="190">
        <f t="shared" ref="BI190:BI195" si="38">IF(N190="nulová",J190,0)</f>
        <v>0</v>
      </c>
      <c r="BJ190" s="14" t="s">
        <v>78</v>
      </c>
      <c r="BK190" s="190">
        <f t="shared" ref="BK190:BK195" si="39">ROUND(I190*H190,2)</f>
        <v>0</v>
      </c>
      <c r="BL190" s="14" t="s">
        <v>198</v>
      </c>
      <c r="BM190" s="14" t="s">
        <v>946</v>
      </c>
    </row>
    <row r="191" spans="2:65" s="1" customFormat="1" ht="22.5" customHeight="1">
      <c r="B191" s="31"/>
      <c r="C191" s="179" t="s">
        <v>581</v>
      </c>
      <c r="D191" s="179" t="s">
        <v>135</v>
      </c>
      <c r="E191" s="180" t="s">
        <v>947</v>
      </c>
      <c r="F191" s="181" t="s">
        <v>948</v>
      </c>
      <c r="G191" s="182" t="s">
        <v>217</v>
      </c>
      <c r="H191" s="183">
        <v>33.9</v>
      </c>
      <c r="I191" s="184"/>
      <c r="J191" s="185">
        <f t="shared" si="30"/>
        <v>0</v>
      </c>
      <c r="K191" s="181" t="s">
        <v>139</v>
      </c>
      <c r="L191" s="35"/>
      <c r="M191" s="186" t="s">
        <v>19</v>
      </c>
      <c r="N191" s="187" t="s">
        <v>42</v>
      </c>
      <c r="O191" s="57"/>
      <c r="P191" s="188">
        <f t="shared" si="31"/>
        <v>0</v>
      </c>
      <c r="Q191" s="188">
        <v>0</v>
      </c>
      <c r="R191" s="188">
        <f t="shared" si="32"/>
        <v>0</v>
      </c>
      <c r="S191" s="188">
        <v>1.4999999999999999E-2</v>
      </c>
      <c r="T191" s="189">
        <f t="shared" si="33"/>
        <v>0.50849999999999995</v>
      </c>
      <c r="AR191" s="14" t="s">
        <v>198</v>
      </c>
      <c r="AT191" s="14" t="s">
        <v>135</v>
      </c>
      <c r="AU191" s="14" t="s">
        <v>80</v>
      </c>
      <c r="AY191" s="14" t="s">
        <v>133</v>
      </c>
      <c r="BE191" s="190">
        <f t="shared" si="34"/>
        <v>0</v>
      </c>
      <c r="BF191" s="190">
        <f t="shared" si="35"/>
        <v>0</v>
      </c>
      <c r="BG191" s="190">
        <f t="shared" si="36"/>
        <v>0</v>
      </c>
      <c r="BH191" s="190">
        <f t="shared" si="37"/>
        <v>0</v>
      </c>
      <c r="BI191" s="190">
        <f t="shared" si="38"/>
        <v>0</v>
      </c>
      <c r="BJ191" s="14" t="s">
        <v>78</v>
      </c>
      <c r="BK191" s="190">
        <f t="shared" si="39"/>
        <v>0</v>
      </c>
      <c r="BL191" s="14" t="s">
        <v>198</v>
      </c>
      <c r="BM191" s="14" t="s">
        <v>949</v>
      </c>
    </row>
    <row r="192" spans="2:65" s="1" customFormat="1" ht="16.5" customHeight="1">
      <c r="B192" s="31"/>
      <c r="C192" s="179" t="s">
        <v>585</v>
      </c>
      <c r="D192" s="179" t="s">
        <v>135</v>
      </c>
      <c r="E192" s="180" t="s">
        <v>950</v>
      </c>
      <c r="F192" s="181" t="s">
        <v>951</v>
      </c>
      <c r="G192" s="182" t="s">
        <v>217</v>
      </c>
      <c r="H192" s="183">
        <v>28.31</v>
      </c>
      <c r="I192" s="184"/>
      <c r="J192" s="185">
        <f t="shared" si="30"/>
        <v>0</v>
      </c>
      <c r="K192" s="181" t="s">
        <v>139</v>
      </c>
      <c r="L192" s="35"/>
      <c r="M192" s="186" t="s">
        <v>19</v>
      </c>
      <c r="N192" s="187" t="s">
        <v>42</v>
      </c>
      <c r="O192" s="57"/>
      <c r="P192" s="188">
        <f t="shared" si="31"/>
        <v>0</v>
      </c>
      <c r="Q192" s="188">
        <v>0</v>
      </c>
      <c r="R192" s="188">
        <f t="shared" si="32"/>
        <v>0</v>
      </c>
      <c r="S192" s="188">
        <v>0.03</v>
      </c>
      <c r="T192" s="189">
        <f t="shared" si="33"/>
        <v>0.84929999999999994</v>
      </c>
      <c r="AR192" s="14" t="s">
        <v>198</v>
      </c>
      <c r="AT192" s="14" t="s">
        <v>135</v>
      </c>
      <c r="AU192" s="14" t="s">
        <v>80</v>
      </c>
      <c r="AY192" s="14" t="s">
        <v>133</v>
      </c>
      <c r="BE192" s="190">
        <f t="shared" si="34"/>
        <v>0</v>
      </c>
      <c r="BF192" s="190">
        <f t="shared" si="35"/>
        <v>0</v>
      </c>
      <c r="BG192" s="190">
        <f t="shared" si="36"/>
        <v>0</v>
      </c>
      <c r="BH192" s="190">
        <f t="shared" si="37"/>
        <v>0</v>
      </c>
      <c r="BI192" s="190">
        <f t="shared" si="38"/>
        <v>0</v>
      </c>
      <c r="BJ192" s="14" t="s">
        <v>78</v>
      </c>
      <c r="BK192" s="190">
        <f t="shared" si="39"/>
        <v>0</v>
      </c>
      <c r="BL192" s="14" t="s">
        <v>198</v>
      </c>
      <c r="BM192" s="14" t="s">
        <v>952</v>
      </c>
    </row>
    <row r="193" spans="2:65" s="1" customFormat="1" ht="16.5" customHeight="1">
      <c r="B193" s="31"/>
      <c r="C193" s="179" t="s">
        <v>589</v>
      </c>
      <c r="D193" s="179" t="s">
        <v>135</v>
      </c>
      <c r="E193" s="180" t="s">
        <v>953</v>
      </c>
      <c r="F193" s="181" t="s">
        <v>954</v>
      </c>
      <c r="G193" s="182" t="s">
        <v>181</v>
      </c>
      <c r="H193" s="183">
        <v>75</v>
      </c>
      <c r="I193" s="184"/>
      <c r="J193" s="185">
        <f t="shared" si="30"/>
        <v>0</v>
      </c>
      <c r="K193" s="181" t="s">
        <v>139</v>
      </c>
      <c r="L193" s="35"/>
      <c r="M193" s="186" t="s">
        <v>19</v>
      </c>
      <c r="N193" s="187" t="s">
        <v>42</v>
      </c>
      <c r="O193" s="57"/>
      <c r="P193" s="188">
        <f t="shared" si="31"/>
        <v>0</v>
      </c>
      <c r="Q193" s="188">
        <v>0</v>
      </c>
      <c r="R193" s="188">
        <f t="shared" si="32"/>
        <v>0</v>
      </c>
      <c r="S193" s="188">
        <v>6.0000000000000001E-3</v>
      </c>
      <c r="T193" s="189">
        <f t="shared" si="33"/>
        <v>0.45</v>
      </c>
      <c r="AR193" s="14" t="s">
        <v>198</v>
      </c>
      <c r="AT193" s="14" t="s">
        <v>135</v>
      </c>
      <c r="AU193" s="14" t="s">
        <v>80</v>
      </c>
      <c r="AY193" s="14" t="s">
        <v>133</v>
      </c>
      <c r="BE193" s="190">
        <f t="shared" si="34"/>
        <v>0</v>
      </c>
      <c r="BF193" s="190">
        <f t="shared" si="35"/>
        <v>0</v>
      </c>
      <c r="BG193" s="190">
        <f t="shared" si="36"/>
        <v>0</v>
      </c>
      <c r="BH193" s="190">
        <f t="shared" si="37"/>
        <v>0</v>
      </c>
      <c r="BI193" s="190">
        <f t="shared" si="38"/>
        <v>0</v>
      </c>
      <c r="BJ193" s="14" t="s">
        <v>78</v>
      </c>
      <c r="BK193" s="190">
        <f t="shared" si="39"/>
        <v>0</v>
      </c>
      <c r="BL193" s="14" t="s">
        <v>198</v>
      </c>
      <c r="BM193" s="14" t="s">
        <v>955</v>
      </c>
    </row>
    <row r="194" spans="2:65" s="1" customFormat="1" ht="16.5" customHeight="1">
      <c r="B194" s="31"/>
      <c r="C194" s="179" t="s">
        <v>593</v>
      </c>
      <c r="D194" s="179" t="s">
        <v>135</v>
      </c>
      <c r="E194" s="180" t="s">
        <v>956</v>
      </c>
      <c r="F194" s="181" t="s">
        <v>957</v>
      </c>
      <c r="G194" s="182" t="s">
        <v>217</v>
      </c>
      <c r="H194" s="183">
        <v>6.2809999999999997</v>
      </c>
      <c r="I194" s="184"/>
      <c r="J194" s="185">
        <f t="shared" si="30"/>
        <v>0</v>
      </c>
      <c r="K194" s="181" t="s">
        <v>139</v>
      </c>
      <c r="L194" s="35"/>
      <c r="M194" s="186" t="s">
        <v>19</v>
      </c>
      <c r="N194" s="187" t="s">
        <v>42</v>
      </c>
      <c r="O194" s="57"/>
      <c r="P194" s="188">
        <f t="shared" si="31"/>
        <v>0</v>
      </c>
      <c r="Q194" s="188">
        <v>0</v>
      </c>
      <c r="R194" s="188">
        <f t="shared" si="32"/>
        <v>0</v>
      </c>
      <c r="S194" s="188">
        <v>1.4E-2</v>
      </c>
      <c r="T194" s="189">
        <f t="shared" si="33"/>
        <v>8.7933999999999998E-2</v>
      </c>
      <c r="AR194" s="14" t="s">
        <v>198</v>
      </c>
      <c r="AT194" s="14" t="s">
        <v>135</v>
      </c>
      <c r="AU194" s="14" t="s">
        <v>80</v>
      </c>
      <c r="AY194" s="14" t="s">
        <v>133</v>
      </c>
      <c r="BE194" s="190">
        <f t="shared" si="34"/>
        <v>0</v>
      </c>
      <c r="BF194" s="190">
        <f t="shared" si="35"/>
        <v>0</v>
      </c>
      <c r="BG194" s="190">
        <f t="shared" si="36"/>
        <v>0</v>
      </c>
      <c r="BH194" s="190">
        <f t="shared" si="37"/>
        <v>0</v>
      </c>
      <c r="BI194" s="190">
        <f t="shared" si="38"/>
        <v>0</v>
      </c>
      <c r="BJ194" s="14" t="s">
        <v>78</v>
      </c>
      <c r="BK194" s="190">
        <f t="shared" si="39"/>
        <v>0</v>
      </c>
      <c r="BL194" s="14" t="s">
        <v>198</v>
      </c>
      <c r="BM194" s="14" t="s">
        <v>958</v>
      </c>
    </row>
    <row r="195" spans="2:65" s="1" customFormat="1" ht="16.5" customHeight="1">
      <c r="B195" s="31"/>
      <c r="C195" s="179" t="s">
        <v>597</v>
      </c>
      <c r="D195" s="179" t="s">
        <v>135</v>
      </c>
      <c r="E195" s="180" t="s">
        <v>959</v>
      </c>
      <c r="F195" s="181" t="s">
        <v>960</v>
      </c>
      <c r="G195" s="182" t="s">
        <v>181</v>
      </c>
      <c r="H195" s="183">
        <v>224.7</v>
      </c>
      <c r="I195" s="184"/>
      <c r="J195" s="185">
        <f t="shared" si="30"/>
        <v>0</v>
      </c>
      <c r="K195" s="181" t="s">
        <v>139</v>
      </c>
      <c r="L195" s="35"/>
      <c r="M195" s="186" t="s">
        <v>19</v>
      </c>
      <c r="N195" s="187" t="s">
        <v>42</v>
      </c>
      <c r="O195" s="57"/>
      <c r="P195" s="188">
        <f t="shared" si="31"/>
        <v>0</v>
      </c>
      <c r="Q195" s="188">
        <v>0</v>
      </c>
      <c r="R195" s="188">
        <f t="shared" si="32"/>
        <v>0</v>
      </c>
      <c r="S195" s="188">
        <v>8.0000000000000002E-3</v>
      </c>
      <c r="T195" s="189">
        <f t="shared" si="33"/>
        <v>1.7975999999999999</v>
      </c>
      <c r="AR195" s="14" t="s">
        <v>198</v>
      </c>
      <c r="AT195" s="14" t="s">
        <v>135</v>
      </c>
      <c r="AU195" s="14" t="s">
        <v>80</v>
      </c>
      <c r="AY195" s="14" t="s">
        <v>133</v>
      </c>
      <c r="BE195" s="190">
        <f t="shared" si="34"/>
        <v>0</v>
      </c>
      <c r="BF195" s="190">
        <f t="shared" si="35"/>
        <v>0</v>
      </c>
      <c r="BG195" s="190">
        <f t="shared" si="36"/>
        <v>0</v>
      </c>
      <c r="BH195" s="190">
        <f t="shared" si="37"/>
        <v>0</v>
      </c>
      <c r="BI195" s="190">
        <f t="shared" si="38"/>
        <v>0</v>
      </c>
      <c r="BJ195" s="14" t="s">
        <v>78</v>
      </c>
      <c r="BK195" s="190">
        <f t="shared" si="39"/>
        <v>0</v>
      </c>
      <c r="BL195" s="14" t="s">
        <v>198</v>
      </c>
      <c r="BM195" s="14" t="s">
        <v>961</v>
      </c>
    </row>
    <row r="196" spans="2:65" s="11" customFormat="1" ht="22.9" customHeight="1">
      <c r="B196" s="163"/>
      <c r="C196" s="164"/>
      <c r="D196" s="165" t="s">
        <v>70</v>
      </c>
      <c r="E196" s="177" t="s">
        <v>415</v>
      </c>
      <c r="F196" s="177" t="s">
        <v>416</v>
      </c>
      <c r="G196" s="164"/>
      <c r="H196" s="164"/>
      <c r="I196" s="167"/>
      <c r="J196" s="178">
        <f>BK196</f>
        <v>0</v>
      </c>
      <c r="K196" s="164"/>
      <c r="L196" s="169"/>
      <c r="M196" s="170"/>
      <c r="N196" s="171"/>
      <c r="O196" s="171"/>
      <c r="P196" s="172">
        <f>SUM(P197:P199)</f>
        <v>0</v>
      </c>
      <c r="Q196" s="171"/>
      <c r="R196" s="172">
        <f>SUM(R197:R199)</f>
        <v>9.5099999999999994E-3</v>
      </c>
      <c r="S196" s="171"/>
      <c r="T196" s="173">
        <f>SUM(T197:T199)</f>
        <v>3.9514988899999999</v>
      </c>
      <c r="AR196" s="174" t="s">
        <v>80</v>
      </c>
      <c r="AT196" s="175" t="s">
        <v>70</v>
      </c>
      <c r="AU196" s="175" t="s">
        <v>78</v>
      </c>
      <c r="AY196" s="174" t="s">
        <v>133</v>
      </c>
      <c r="BK196" s="176">
        <f>SUM(BK197:BK199)</f>
        <v>0</v>
      </c>
    </row>
    <row r="197" spans="2:65" s="1" customFormat="1" ht="22.5" customHeight="1">
      <c r="B197" s="31"/>
      <c r="C197" s="179" t="s">
        <v>601</v>
      </c>
      <c r="D197" s="179" t="s">
        <v>135</v>
      </c>
      <c r="E197" s="180" t="s">
        <v>962</v>
      </c>
      <c r="F197" s="181" t="s">
        <v>963</v>
      </c>
      <c r="G197" s="182" t="s">
        <v>161</v>
      </c>
      <c r="H197" s="183">
        <v>1</v>
      </c>
      <c r="I197" s="184"/>
      <c r="J197" s="185">
        <f>ROUND(I197*H197,2)</f>
        <v>0</v>
      </c>
      <c r="K197" s="181" t="s">
        <v>139</v>
      </c>
      <c r="L197" s="35"/>
      <c r="M197" s="186" t="s">
        <v>19</v>
      </c>
      <c r="N197" s="187" t="s">
        <v>42</v>
      </c>
      <c r="O197" s="57"/>
      <c r="P197" s="188">
        <f>O197*H197</f>
        <v>0</v>
      </c>
      <c r="Q197" s="188">
        <v>9.5099999999999994E-3</v>
      </c>
      <c r="R197" s="188">
        <f>Q197*H197</f>
        <v>9.5099999999999994E-3</v>
      </c>
      <c r="S197" s="188">
        <v>6.3600000000000004E-2</v>
      </c>
      <c r="T197" s="189">
        <f>S197*H197</f>
        <v>6.3600000000000004E-2</v>
      </c>
      <c r="AR197" s="14" t="s">
        <v>198</v>
      </c>
      <c r="AT197" s="14" t="s">
        <v>135</v>
      </c>
      <c r="AU197" s="14" t="s">
        <v>80</v>
      </c>
      <c r="AY197" s="14" t="s">
        <v>133</v>
      </c>
      <c r="BE197" s="190">
        <f>IF(N197="základní",J197,0)</f>
        <v>0</v>
      </c>
      <c r="BF197" s="190">
        <f>IF(N197="snížená",J197,0)</f>
        <v>0</v>
      </c>
      <c r="BG197" s="190">
        <f>IF(N197="zákl. přenesená",J197,0)</f>
        <v>0</v>
      </c>
      <c r="BH197" s="190">
        <f>IF(N197="sníž. přenesená",J197,0)</f>
        <v>0</v>
      </c>
      <c r="BI197" s="190">
        <f>IF(N197="nulová",J197,0)</f>
        <v>0</v>
      </c>
      <c r="BJ197" s="14" t="s">
        <v>78</v>
      </c>
      <c r="BK197" s="190">
        <f>ROUND(I197*H197,2)</f>
        <v>0</v>
      </c>
      <c r="BL197" s="14" t="s">
        <v>198</v>
      </c>
      <c r="BM197" s="14" t="s">
        <v>964</v>
      </c>
    </row>
    <row r="198" spans="2:65" s="1" customFormat="1" ht="22.5" customHeight="1">
      <c r="B198" s="31"/>
      <c r="C198" s="179" t="s">
        <v>605</v>
      </c>
      <c r="D198" s="179" t="s">
        <v>135</v>
      </c>
      <c r="E198" s="180" t="s">
        <v>965</v>
      </c>
      <c r="F198" s="181" t="s">
        <v>966</v>
      </c>
      <c r="G198" s="182" t="s">
        <v>217</v>
      </c>
      <c r="H198" s="183">
        <v>1.8460000000000001</v>
      </c>
      <c r="I198" s="184"/>
      <c r="J198" s="185">
        <f>ROUND(I198*H198,2)</f>
        <v>0</v>
      </c>
      <c r="K198" s="181" t="s">
        <v>139</v>
      </c>
      <c r="L198" s="35"/>
      <c r="M198" s="186" t="s">
        <v>19</v>
      </c>
      <c r="N198" s="187" t="s">
        <v>42</v>
      </c>
      <c r="O198" s="57"/>
      <c r="P198" s="188">
        <f>O198*H198</f>
        <v>0</v>
      </c>
      <c r="Q198" s="188">
        <v>0</v>
      </c>
      <c r="R198" s="188">
        <f>Q198*H198</f>
        <v>0</v>
      </c>
      <c r="S198" s="188">
        <v>1.7250000000000001E-2</v>
      </c>
      <c r="T198" s="189">
        <f>S198*H198</f>
        <v>3.1843500000000004E-2</v>
      </c>
      <c r="AR198" s="14" t="s">
        <v>198</v>
      </c>
      <c r="AT198" s="14" t="s">
        <v>135</v>
      </c>
      <c r="AU198" s="14" t="s">
        <v>80</v>
      </c>
      <c r="AY198" s="14" t="s">
        <v>133</v>
      </c>
      <c r="BE198" s="190">
        <f>IF(N198="základní",J198,0)</f>
        <v>0</v>
      </c>
      <c r="BF198" s="190">
        <f>IF(N198="snížená",J198,0)</f>
        <v>0</v>
      </c>
      <c r="BG198" s="190">
        <f>IF(N198="zákl. přenesená",J198,0)</f>
        <v>0</v>
      </c>
      <c r="BH198" s="190">
        <f>IF(N198="sníž. přenesená",J198,0)</f>
        <v>0</v>
      </c>
      <c r="BI198" s="190">
        <f>IF(N198="nulová",J198,0)</f>
        <v>0</v>
      </c>
      <c r="BJ198" s="14" t="s">
        <v>78</v>
      </c>
      <c r="BK198" s="190">
        <f>ROUND(I198*H198,2)</f>
        <v>0</v>
      </c>
      <c r="BL198" s="14" t="s">
        <v>198</v>
      </c>
      <c r="BM198" s="14" t="s">
        <v>967</v>
      </c>
    </row>
    <row r="199" spans="2:65" s="1" customFormat="1" ht="22.5" customHeight="1">
      <c r="B199" s="31"/>
      <c r="C199" s="179" t="s">
        <v>609</v>
      </c>
      <c r="D199" s="179" t="s">
        <v>135</v>
      </c>
      <c r="E199" s="180" t="s">
        <v>968</v>
      </c>
      <c r="F199" s="181" t="s">
        <v>969</v>
      </c>
      <c r="G199" s="182" t="s">
        <v>217</v>
      </c>
      <c r="H199" s="183">
        <v>224.059</v>
      </c>
      <c r="I199" s="184"/>
      <c r="J199" s="185">
        <f>ROUND(I199*H199,2)</f>
        <v>0</v>
      </c>
      <c r="K199" s="181" t="s">
        <v>139</v>
      </c>
      <c r="L199" s="35"/>
      <c r="M199" s="186" t="s">
        <v>19</v>
      </c>
      <c r="N199" s="187" t="s">
        <v>42</v>
      </c>
      <c r="O199" s="57"/>
      <c r="P199" s="188">
        <f>O199*H199</f>
        <v>0</v>
      </c>
      <c r="Q199" s="188">
        <v>0</v>
      </c>
      <c r="R199" s="188">
        <f>Q199*H199</f>
        <v>0</v>
      </c>
      <c r="S199" s="188">
        <v>1.721E-2</v>
      </c>
      <c r="T199" s="189">
        <f>S199*H199</f>
        <v>3.8560553899999999</v>
      </c>
      <c r="AR199" s="14" t="s">
        <v>198</v>
      </c>
      <c r="AT199" s="14" t="s">
        <v>135</v>
      </c>
      <c r="AU199" s="14" t="s">
        <v>80</v>
      </c>
      <c r="AY199" s="14" t="s">
        <v>133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4" t="s">
        <v>78</v>
      </c>
      <c r="BK199" s="190">
        <f>ROUND(I199*H199,2)</f>
        <v>0</v>
      </c>
      <c r="BL199" s="14" t="s">
        <v>198</v>
      </c>
      <c r="BM199" s="14" t="s">
        <v>970</v>
      </c>
    </row>
    <row r="200" spans="2:65" s="11" customFormat="1" ht="22.9" customHeight="1">
      <c r="B200" s="163"/>
      <c r="C200" s="164"/>
      <c r="D200" s="165" t="s">
        <v>70</v>
      </c>
      <c r="E200" s="177" t="s">
        <v>971</v>
      </c>
      <c r="F200" s="177" t="s">
        <v>972</v>
      </c>
      <c r="G200" s="164"/>
      <c r="H200" s="164"/>
      <c r="I200" s="167"/>
      <c r="J200" s="178">
        <f>BK200</f>
        <v>0</v>
      </c>
      <c r="K200" s="164"/>
      <c r="L200" s="169"/>
      <c r="M200" s="170"/>
      <c r="N200" s="171"/>
      <c r="O200" s="171"/>
      <c r="P200" s="172">
        <f>P201</f>
        <v>0</v>
      </c>
      <c r="Q200" s="171"/>
      <c r="R200" s="172">
        <f>R201</f>
        <v>0</v>
      </c>
      <c r="S200" s="171"/>
      <c r="T200" s="173">
        <f>T201</f>
        <v>0.20077199999999998</v>
      </c>
      <c r="AR200" s="174" t="s">
        <v>80</v>
      </c>
      <c r="AT200" s="175" t="s">
        <v>70</v>
      </c>
      <c r="AU200" s="175" t="s">
        <v>78</v>
      </c>
      <c r="AY200" s="174" t="s">
        <v>133</v>
      </c>
      <c r="BK200" s="176">
        <f>BK201</f>
        <v>0</v>
      </c>
    </row>
    <row r="201" spans="2:65" s="1" customFormat="1" ht="16.5" customHeight="1">
      <c r="B201" s="31"/>
      <c r="C201" s="179" t="s">
        <v>613</v>
      </c>
      <c r="D201" s="179" t="s">
        <v>135</v>
      </c>
      <c r="E201" s="180" t="s">
        <v>973</v>
      </c>
      <c r="F201" s="181" t="s">
        <v>974</v>
      </c>
      <c r="G201" s="182" t="s">
        <v>217</v>
      </c>
      <c r="H201" s="183">
        <v>33.799999999999997</v>
      </c>
      <c r="I201" s="184"/>
      <c r="J201" s="185">
        <f>ROUND(I201*H201,2)</f>
        <v>0</v>
      </c>
      <c r="K201" s="181" t="s">
        <v>139</v>
      </c>
      <c r="L201" s="35"/>
      <c r="M201" s="186" t="s">
        <v>19</v>
      </c>
      <c r="N201" s="187" t="s">
        <v>42</v>
      </c>
      <c r="O201" s="57"/>
      <c r="P201" s="188">
        <f>O201*H201</f>
        <v>0</v>
      </c>
      <c r="Q201" s="188">
        <v>0</v>
      </c>
      <c r="R201" s="188">
        <f>Q201*H201</f>
        <v>0</v>
      </c>
      <c r="S201" s="188">
        <v>5.94E-3</v>
      </c>
      <c r="T201" s="189">
        <f>S201*H201</f>
        <v>0.20077199999999998</v>
      </c>
      <c r="AR201" s="14" t="s">
        <v>198</v>
      </c>
      <c r="AT201" s="14" t="s">
        <v>135</v>
      </c>
      <c r="AU201" s="14" t="s">
        <v>80</v>
      </c>
      <c r="AY201" s="14" t="s">
        <v>133</v>
      </c>
      <c r="BE201" s="190">
        <f>IF(N201="základní",J201,0)</f>
        <v>0</v>
      </c>
      <c r="BF201" s="190">
        <f>IF(N201="snížená",J201,0)</f>
        <v>0</v>
      </c>
      <c r="BG201" s="190">
        <f>IF(N201="zákl. přenesená",J201,0)</f>
        <v>0</v>
      </c>
      <c r="BH201" s="190">
        <f>IF(N201="sníž. přenesená",J201,0)</f>
        <v>0</v>
      </c>
      <c r="BI201" s="190">
        <f>IF(N201="nulová",J201,0)</f>
        <v>0</v>
      </c>
      <c r="BJ201" s="14" t="s">
        <v>78</v>
      </c>
      <c r="BK201" s="190">
        <f>ROUND(I201*H201,2)</f>
        <v>0</v>
      </c>
      <c r="BL201" s="14" t="s">
        <v>198</v>
      </c>
      <c r="BM201" s="14" t="s">
        <v>975</v>
      </c>
    </row>
    <row r="202" spans="2:65" s="11" customFormat="1" ht="22.9" customHeight="1">
      <c r="B202" s="163"/>
      <c r="C202" s="164"/>
      <c r="D202" s="165" t="s">
        <v>70</v>
      </c>
      <c r="E202" s="177" t="s">
        <v>473</v>
      </c>
      <c r="F202" s="177" t="s">
        <v>976</v>
      </c>
      <c r="G202" s="164"/>
      <c r="H202" s="164"/>
      <c r="I202" s="167"/>
      <c r="J202" s="178">
        <f>BK202</f>
        <v>0</v>
      </c>
      <c r="K202" s="164"/>
      <c r="L202" s="169"/>
      <c r="M202" s="170"/>
      <c r="N202" s="171"/>
      <c r="O202" s="171"/>
      <c r="P202" s="172">
        <f>SUM(P203:P218)</f>
        <v>0</v>
      </c>
      <c r="Q202" s="171"/>
      <c r="R202" s="172">
        <f>SUM(R203:R218)</f>
        <v>0</v>
      </c>
      <c r="S202" s="171"/>
      <c r="T202" s="173">
        <f>SUM(T203:T218)</f>
        <v>7.2620182000000009</v>
      </c>
      <c r="AR202" s="174" t="s">
        <v>80</v>
      </c>
      <c r="AT202" s="175" t="s">
        <v>70</v>
      </c>
      <c r="AU202" s="175" t="s">
        <v>78</v>
      </c>
      <c r="AY202" s="174" t="s">
        <v>133</v>
      </c>
      <c r="BK202" s="176">
        <f>SUM(BK203:BK218)</f>
        <v>0</v>
      </c>
    </row>
    <row r="203" spans="2:65" s="1" customFormat="1" ht="16.5" customHeight="1">
      <c r="B203" s="31"/>
      <c r="C203" s="179" t="s">
        <v>617</v>
      </c>
      <c r="D203" s="179" t="s">
        <v>135</v>
      </c>
      <c r="E203" s="180" t="s">
        <v>977</v>
      </c>
      <c r="F203" s="181" t="s">
        <v>978</v>
      </c>
      <c r="G203" s="182" t="s">
        <v>181</v>
      </c>
      <c r="H203" s="183">
        <v>3.6</v>
      </c>
      <c r="I203" s="184"/>
      <c r="J203" s="185">
        <f t="shared" ref="J203:J218" si="40">ROUND(I203*H203,2)</f>
        <v>0</v>
      </c>
      <c r="K203" s="181" t="s">
        <v>19</v>
      </c>
      <c r="L203" s="35"/>
      <c r="M203" s="186" t="s">
        <v>19</v>
      </c>
      <c r="N203" s="187" t="s">
        <v>42</v>
      </c>
      <c r="O203" s="57"/>
      <c r="P203" s="188">
        <f t="shared" ref="P203:P218" si="41">O203*H203</f>
        <v>0</v>
      </c>
      <c r="Q203" s="188">
        <v>0</v>
      </c>
      <c r="R203" s="188">
        <f t="shared" ref="R203:R218" si="42">Q203*H203</f>
        <v>0</v>
      </c>
      <c r="S203" s="188">
        <v>1.2070000000000001E-2</v>
      </c>
      <c r="T203" s="189">
        <f t="shared" ref="T203:T218" si="43">S203*H203</f>
        <v>4.3452000000000005E-2</v>
      </c>
      <c r="AR203" s="14" t="s">
        <v>198</v>
      </c>
      <c r="AT203" s="14" t="s">
        <v>135</v>
      </c>
      <c r="AU203" s="14" t="s">
        <v>80</v>
      </c>
      <c r="AY203" s="14" t="s">
        <v>133</v>
      </c>
      <c r="BE203" s="190">
        <f t="shared" ref="BE203:BE218" si="44">IF(N203="základní",J203,0)</f>
        <v>0</v>
      </c>
      <c r="BF203" s="190">
        <f t="shared" ref="BF203:BF218" si="45">IF(N203="snížená",J203,0)</f>
        <v>0</v>
      </c>
      <c r="BG203" s="190">
        <f t="shared" ref="BG203:BG218" si="46">IF(N203="zákl. přenesená",J203,0)</f>
        <v>0</v>
      </c>
      <c r="BH203" s="190">
        <f t="shared" ref="BH203:BH218" si="47">IF(N203="sníž. přenesená",J203,0)</f>
        <v>0</v>
      </c>
      <c r="BI203" s="190">
        <f t="shared" ref="BI203:BI218" si="48">IF(N203="nulová",J203,0)</f>
        <v>0</v>
      </c>
      <c r="BJ203" s="14" t="s">
        <v>78</v>
      </c>
      <c r="BK203" s="190">
        <f t="shared" ref="BK203:BK218" si="49">ROUND(I203*H203,2)</f>
        <v>0</v>
      </c>
      <c r="BL203" s="14" t="s">
        <v>198</v>
      </c>
      <c r="BM203" s="14" t="s">
        <v>979</v>
      </c>
    </row>
    <row r="204" spans="2:65" s="1" customFormat="1" ht="16.5" customHeight="1">
      <c r="B204" s="31"/>
      <c r="C204" s="179" t="s">
        <v>621</v>
      </c>
      <c r="D204" s="179" t="s">
        <v>135</v>
      </c>
      <c r="E204" s="180" t="s">
        <v>980</v>
      </c>
      <c r="F204" s="181" t="s">
        <v>981</v>
      </c>
      <c r="G204" s="182" t="s">
        <v>217</v>
      </c>
      <c r="H204" s="183">
        <v>2.27</v>
      </c>
      <c r="I204" s="184"/>
      <c r="J204" s="185">
        <f t="shared" si="40"/>
        <v>0</v>
      </c>
      <c r="K204" s="181" t="s">
        <v>139</v>
      </c>
      <c r="L204" s="35"/>
      <c r="M204" s="186" t="s">
        <v>19</v>
      </c>
      <c r="N204" s="187" t="s">
        <v>42</v>
      </c>
      <c r="O204" s="57"/>
      <c r="P204" s="188">
        <f t="shared" si="41"/>
        <v>0</v>
      </c>
      <c r="Q204" s="188">
        <v>0</v>
      </c>
      <c r="R204" s="188">
        <f t="shared" si="42"/>
        <v>0</v>
      </c>
      <c r="S204" s="188">
        <v>8.0000000000000002E-3</v>
      </c>
      <c r="T204" s="189">
        <f t="shared" si="43"/>
        <v>1.8159999999999999E-2</v>
      </c>
      <c r="AR204" s="14" t="s">
        <v>198</v>
      </c>
      <c r="AT204" s="14" t="s">
        <v>135</v>
      </c>
      <c r="AU204" s="14" t="s">
        <v>80</v>
      </c>
      <c r="AY204" s="14" t="s">
        <v>133</v>
      </c>
      <c r="BE204" s="190">
        <f t="shared" si="44"/>
        <v>0</v>
      </c>
      <c r="BF204" s="190">
        <f t="shared" si="45"/>
        <v>0</v>
      </c>
      <c r="BG204" s="190">
        <f t="shared" si="46"/>
        <v>0</v>
      </c>
      <c r="BH204" s="190">
        <f t="shared" si="47"/>
        <v>0</v>
      </c>
      <c r="BI204" s="190">
        <f t="shared" si="48"/>
        <v>0</v>
      </c>
      <c r="BJ204" s="14" t="s">
        <v>78</v>
      </c>
      <c r="BK204" s="190">
        <f t="shared" si="49"/>
        <v>0</v>
      </c>
      <c r="BL204" s="14" t="s">
        <v>198</v>
      </c>
      <c r="BM204" s="14" t="s">
        <v>982</v>
      </c>
    </row>
    <row r="205" spans="2:65" s="1" customFormat="1" ht="16.5" customHeight="1">
      <c r="B205" s="31"/>
      <c r="C205" s="179" t="s">
        <v>625</v>
      </c>
      <c r="D205" s="179" t="s">
        <v>135</v>
      </c>
      <c r="E205" s="180" t="s">
        <v>983</v>
      </c>
      <c r="F205" s="181" t="s">
        <v>984</v>
      </c>
      <c r="G205" s="182" t="s">
        <v>217</v>
      </c>
      <c r="H205" s="183">
        <v>138</v>
      </c>
      <c r="I205" s="184"/>
      <c r="J205" s="185">
        <f t="shared" si="40"/>
        <v>0</v>
      </c>
      <c r="K205" s="181" t="s">
        <v>19</v>
      </c>
      <c r="L205" s="35"/>
      <c r="M205" s="186" t="s">
        <v>19</v>
      </c>
      <c r="N205" s="187" t="s">
        <v>42</v>
      </c>
      <c r="O205" s="57"/>
      <c r="P205" s="188">
        <f t="shared" si="41"/>
        <v>0</v>
      </c>
      <c r="Q205" s="188">
        <v>0</v>
      </c>
      <c r="R205" s="188">
        <f t="shared" si="42"/>
        <v>0</v>
      </c>
      <c r="S205" s="188">
        <v>0</v>
      </c>
      <c r="T205" s="189">
        <f t="shared" si="43"/>
        <v>0</v>
      </c>
      <c r="AR205" s="14" t="s">
        <v>198</v>
      </c>
      <c r="AT205" s="14" t="s">
        <v>135</v>
      </c>
      <c r="AU205" s="14" t="s">
        <v>80</v>
      </c>
      <c r="AY205" s="14" t="s">
        <v>133</v>
      </c>
      <c r="BE205" s="190">
        <f t="shared" si="44"/>
        <v>0</v>
      </c>
      <c r="BF205" s="190">
        <f t="shared" si="45"/>
        <v>0</v>
      </c>
      <c r="BG205" s="190">
        <f t="shared" si="46"/>
        <v>0</v>
      </c>
      <c r="BH205" s="190">
        <f t="shared" si="47"/>
        <v>0</v>
      </c>
      <c r="BI205" s="190">
        <f t="shared" si="48"/>
        <v>0</v>
      </c>
      <c r="BJ205" s="14" t="s">
        <v>78</v>
      </c>
      <c r="BK205" s="190">
        <f t="shared" si="49"/>
        <v>0</v>
      </c>
      <c r="BL205" s="14" t="s">
        <v>198</v>
      </c>
      <c r="BM205" s="14" t="s">
        <v>985</v>
      </c>
    </row>
    <row r="206" spans="2:65" s="1" customFormat="1" ht="16.5" customHeight="1">
      <c r="B206" s="31"/>
      <c r="C206" s="179" t="s">
        <v>629</v>
      </c>
      <c r="D206" s="179" t="s">
        <v>135</v>
      </c>
      <c r="E206" s="180" t="s">
        <v>986</v>
      </c>
      <c r="F206" s="181" t="s">
        <v>987</v>
      </c>
      <c r="G206" s="182" t="s">
        <v>217</v>
      </c>
      <c r="H206" s="183">
        <v>159.80000000000001</v>
      </c>
      <c r="I206" s="184"/>
      <c r="J206" s="185">
        <f t="shared" si="40"/>
        <v>0</v>
      </c>
      <c r="K206" s="181" t="s">
        <v>139</v>
      </c>
      <c r="L206" s="35"/>
      <c r="M206" s="186" t="s">
        <v>19</v>
      </c>
      <c r="N206" s="187" t="s">
        <v>42</v>
      </c>
      <c r="O206" s="57"/>
      <c r="P206" s="188">
        <f t="shared" si="41"/>
        <v>0</v>
      </c>
      <c r="Q206" s="188">
        <v>0</v>
      </c>
      <c r="R206" s="188">
        <f t="shared" si="42"/>
        <v>0</v>
      </c>
      <c r="S206" s="188">
        <v>2.4649999999999998E-2</v>
      </c>
      <c r="T206" s="189">
        <f t="shared" si="43"/>
        <v>3.9390700000000001</v>
      </c>
      <c r="AR206" s="14" t="s">
        <v>198</v>
      </c>
      <c r="AT206" s="14" t="s">
        <v>135</v>
      </c>
      <c r="AU206" s="14" t="s">
        <v>80</v>
      </c>
      <c r="AY206" s="14" t="s">
        <v>133</v>
      </c>
      <c r="BE206" s="190">
        <f t="shared" si="44"/>
        <v>0</v>
      </c>
      <c r="BF206" s="190">
        <f t="shared" si="45"/>
        <v>0</v>
      </c>
      <c r="BG206" s="190">
        <f t="shared" si="46"/>
        <v>0</v>
      </c>
      <c r="BH206" s="190">
        <f t="shared" si="47"/>
        <v>0</v>
      </c>
      <c r="BI206" s="190">
        <f t="shared" si="48"/>
        <v>0</v>
      </c>
      <c r="BJ206" s="14" t="s">
        <v>78</v>
      </c>
      <c r="BK206" s="190">
        <f t="shared" si="49"/>
        <v>0</v>
      </c>
      <c r="BL206" s="14" t="s">
        <v>198</v>
      </c>
      <c r="BM206" s="14" t="s">
        <v>988</v>
      </c>
    </row>
    <row r="207" spans="2:65" s="1" customFormat="1" ht="16.5" customHeight="1">
      <c r="B207" s="31"/>
      <c r="C207" s="179" t="s">
        <v>633</v>
      </c>
      <c r="D207" s="179" t="s">
        <v>135</v>
      </c>
      <c r="E207" s="180" t="s">
        <v>989</v>
      </c>
      <c r="F207" s="181" t="s">
        <v>990</v>
      </c>
      <c r="G207" s="182" t="s">
        <v>217</v>
      </c>
      <c r="H207" s="183">
        <v>159.80000000000001</v>
      </c>
      <c r="I207" s="184"/>
      <c r="J207" s="185">
        <f t="shared" si="40"/>
        <v>0</v>
      </c>
      <c r="K207" s="181" t="s">
        <v>139</v>
      </c>
      <c r="L207" s="35"/>
      <c r="M207" s="186" t="s">
        <v>19</v>
      </c>
      <c r="N207" s="187" t="s">
        <v>42</v>
      </c>
      <c r="O207" s="57"/>
      <c r="P207" s="188">
        <f t="shared" si="41"/>
        <v>0</v>
      </c>
      <c r="Q207" s="188">
        <v>0</v>
      </c>
      <c r="R207" s="188">
        <f t="shared" si="42"/>
        <v>0</v>
      </c>
      <c r="S207" s="188">
        <v>8.0000000000000002E-3</v>
      </c>
      <c r="T207" s="189">
        <f t="shared" si="43"/>
        <v>1.2784000000000002</v>
      </c>
      <c r="AR207" s="14" t="s">
        <v>198</v>
      </c>
      <c r="AT207" s="14" t="s">
        <v>135</v>
      </c>
      <c r="AU207" s="14" t="s">
        <v>80</v>
      </c>
      <c r="AY207" s="14" t="s">
        <v>133</v>
      </c>
      <c r="BE207" s="190">
        <f t="shared" si="44"/>
        <v>0</v>
      </c>
      <c r="BF207" s="190">
        <f t="shared" si="45"/>
        <v>0</v>
      </c>
      <c r="BG207" s="190">
        <f t="shared" si="46"/>
        <v>0</v>
      </c>
      <c r="BH207" s="190">
        <f t="shared" si="47"/>
        <v>0</v>
      </c>
      <c r="BI207" s="190">
        <f t="shared" si="48"/>
        <v>0</v>
      </c>
      <c r="BJ207" s="14" t="s">
        <v>78</v>
      </c>
      <c r="BK207" s="190">
        <f t="shared" si="49"/>
        <v>0</v>
      </c>
      <c r="BL207" s="14" t="s">
        <v>198</v>
      </c>
      <c r="BM207" s="14" t="s">
        <v>991</v>
      </c>
    </row>
    <row r="208" spans="2:65" s="1" customFormat="1" ht="16.5" customHeight="1">
      <c r="B208" s="31"/>
      <c r="C208" s="179" t="s">
        <v>637</v>
      </c>
      <c r="D208" s="179" t="s">
        <v>135</v>
      </c>
      <c r="E208" s="180" t="s">
        <v>992</v>
      </c>
      <c r="F208" s="181" t="s">
        <v>993</v>
      </c>
      <c r="G208" s="182" t="s">
        <v>217</v>
      </c>
      <c r="H208" s="183">
        <v>53.69</v>
      </c>
      <c r="I208" s="184"/>
      <c r="J208" s="185">
        <f t="shared" si="40"/>
        <v>0</v>
      </c>
      <c r="K208" s="181" t="s">
        <v>19</v>
      </c>
      <c r="L208" s="35"/>
      <c r="M208" s="186" t="s">
        <v>19</v>
      </c>
      <c r="N208" s="187" t="s">
        <v>42</v>
      </c>
      <c r="O208" s="57"/>
      <c r="P208" s="188">
        <f t="shared" si="41"/>
        <v>0</v>
      </c>
      <c r="Q208" s="188">
        <v>0</v>
      </c>
      <c r="R208" s="188">
        <f t="shared" si="42"/>
        <v>0</v>
      </c>
      <c r="S208" s="188">
        <v>1.098E-2</v>
      </c>
      <c r="T208" s="189">
        <f t="shared" si="43"/>
        <v>0.58951619999999993</v>
      </c>
      <c r="AR208" s="14" t="s">
        <v>198</v>
      </c>
      <c r="AT208" s="14" t="s">
        <v>135</v>
      </c>
      <c r="AU208" s="14" t="s">
        <v>80</v>
      </c>
      <c r="AY208" s="14" t="s">
        <v>133</v>
      </c>
      <c r="BE208" s="190">
        <f t="shared" si="44"/>
        <v>0</v>
      </c>
      <c r="BF208" s="190">
        <f t="shared" si="45"/>
        <v>0</v>
      </c>
      <c r="BG208" s="190">
        <f t="shared" si="46"/>
        <v>0</v>
      </c>
      <c r="BH208" s="190">
        <f t="shared" si="47"/>
        <v>0</v>
      </c>
      <c r="BI208" s="190">
        <f t="shared" si="48"/>
        <v>0</v>
      </c>
      <c r="BJ208" s="14" t="s">
        <v>78</v>
      </c>
      <c r="BK208" s="190">
        <f t="shared" si="49"/>
        <v>0</v>
      </c>
      <c r="BL208" s="14" t="s">
        <v>198</v>
      </c>
      <c r="BM208" s="14" t="s">
        <v>994</v>
      </c>
    </row>
    <row r="209" spans="2:65" s="1" customFormat="1" ht="16.5" customHeight="1">
      <c r="B209" s="31"/>
      <c r="C209" s="179" t="s">
        <v>641</v>
      </c>
      <c r="D209" s="179" t="s">
        <v>135</v>
      </c>
      <c r="E209" s="180" t="s">
        <v>995</v>
      </c>
      <c r="F209" s="181" t="s">
        <v>996</v>
      </c>
      <c r="G209" s="182" t="s">
        <v>217</v>
      </c>
      <c r="H209" s="183">
        <v>53.69</v>
      </c>
      <c r="I209" s="184"/>
      <c r="J209" s="185">
        <f t="shared" si="40"/>
        <v>0</v>
      </c>
      <c r="K209" s="181" t="s">
        <v>139</v>
      </c>
      <c r="L209" s="35"/>
      <c r="M209" s="186" t="s">
        <v>19</v>
      </c>
      <c r="N209" s="187" t="s">
        <v>42</v>
      </c>
      <c r="O209" s="57"/>
      <c r="P209" s="188">
        <f t="shared" si="41"/>
        <v>0</v>
      </c>
      <c r="Q209" s="188">
        <v>0</v>
      </c>
      <c r="R209" s="188">
        <f t="shared" si="42"/>
        <v>0</v>
      </c>
      <c r="S209" s="188">
        <v>8.0000000000000002E-3</v>
      </c>
      <c r="T209" s="189">
        <f t="shared" si="43"/>
        <v>0.42952000000000001</v>
      </c>
      <c r="AR209" s="14" t="s">
        <v>198</v>
      </c>
      <c r="AT209" s="14" t="s">
        <v>135</v>
      </c>
      <c r="AU209" s="14" t="s">
        <v>80</v>
      </c>
      <c r="AY209" s="14" t="s">
        <v>133</v>
      </c>
      <c r="BE209" s="190">
        <f t="shared" si="44"/>
        <v>0</v>
      </c>
      <c r="BF209" s="190">
        <f t="shared" si="45"/>
        <v>0</v>
      </c>
      <c r="BG209" s="190">
        <f t="shared" si="46"/>
        <v>0</v>
      </c>
      <c r="BH209" s="190">
        <f t="shared" si="47"/>
        <v>0</v>
      </c>
      <c r="BI209" s="190">
        <f t="shared" si="48"/>
        <v>0</v>
      </c>
      <c r="BJ209" s="14" t="s">
        <v>78</v>
      </c>
      <c r="BK209" s="190">
        <f t="shared" si="49"/>
        <v>0</v>
      </c>
      <c r="BL209" s="14" t="s">
        <v>198</v>
      </c>
      <c r="BM209" s="14" t="s">
        <v>997</v>
      </c>
    </row>
    <row r="210" spans="2:65" s="1" customFormat="1" ht="16.5" customHeight="1">
      <c r="B210" s="31"/>
      <c r="C210" s="179" t="s">
        <v>645</v>
      </c>
      <c r="D210" s="179" t="s">
        <v>135</v>
      </c>
      <c r="E210" s="180" t="s">
        <v>998</v>
      </c>
      <c r="F210" s="181" t="s">
        <v>999</v>
      </c>
      <c r="G210" s="182" t="s">
        <v>161</v>
      </c>
      <c r="H210" s="183">
        <v>4</v>
      </c>
      <c r="I210" s="184"/>
      <c r="J210" s="185">
        <f t="shared" si="40"/>
        <v>0</v>
      </c>
      <c r="K210" s="181" t="s">
        <v>19</v>
      </c>
      <c r="L210" s="35"/>
      <c r="M210" s="186" t="s">
        <v>19</v>
      </c>
      <c r="N210" s="187" t="s">
        <v>42</v>
      </c>
      <c r="O210" s="57"/>
      <c r="P210" s="188">
        <f t="shared" si="41"/>
        <v>0</v>
      </c>
      <c r="Q210" s="188">
        <v>0</v>
      </c>
      <c r="R210" s="188">
        <f t="shared" si="42"/>
        <v>0</v>
      </c>
      <c r="S210" s="188">
        <v>0</v>
      </c>
      <c r="T210" s="189">
        <f t="shared" si="43"/>
        <v>0</v>
      </c>
      <c r="AR210" s="14" t="s">
        <v>198</v>
      </c>
      <c r="AT210" s="14" t="s">
        <v>135</v>
      </c>
      <c r="AU210" s="14" t="s">
        <v>80</v>
      </c>
      <c r="AY210" s="14" t="s">
        <v>133</v>
      </c>
      <c r="BE210" s="190">
        <f t="shared" si="44"/>
        <v>0</v>
      </c>
      <c r="BF210" s="190">
        <f t="shared" si="45"/>
        <v>0</v>
      </c>
      <c r="BG210" s="190">
        <f t="shared" si="46"/>
        <v>0</v>
      </c>
      <c r="BH210" s="190">
        <f t="shared" si="47"/>
        <v>0</v>
      </c>
      <c r="BI210" s="190">
        <f t="shared" si="48"/>
        <v>0</v>
      </c>
      <c r="BJ210" s="14" t="s">
        <v>78</v>
      </c>
      <c r="BK210" s="190">
        <f t="shared" si="49"/>
        <v>0</v>
      </c>
      <c r="BL210" s="14" t="s">
        <v>198</v>
      </c>
      <c r="BM210" s="14" t="s">
        <v>1000</v>
      </c>
    </row>
    <row r="211" spans="2:65" s="1" customFormat="1" ht="16.5" customHeight="1">
      <c r="B211" s="31"/>
      <c r="C211" s="179" t="s">
        <v>649</v>
      </c>
      <c r="D211" s="179" t="s">
        <v>135</v>
      </c>
      <c r="E211" s="180" t="s">
        <v>1001</v>
      </c>
      <c r="F211" s="181" t="s">
        <v>1002</v>
      </c>
      <c r="G211" s="182" t="s">
        <v>161</v>
      </c>
      <c r="H211" s="183">
        <v>83</v>
      </c>
      <c r="I211" s="184"/>
      <c r="J211" s="185">
        <f t="shared" si="40"/>
        <v>0</v>
      </c>
      <c r="K211" s="181" t="s">
        <v>139</v>
      </c>
      <c r="L211" s="35"/>
      <c r="M211" s="186" t="s">
        <v>19</v>
      </c>
      <c r="N211" s="187" t="s">
        <v>42</v>
      </c>
      <c r="O211" s="57"/>
      <c r="P211" s="188">
        <f t="shared" si="41"/>
        <v>0</v>
      </c>
      <c r="Q211" s="188">
        <v>0</v>
      </c>
      <c r="R211" s="188">
        <f t="shared" si="42"/>
        <v>0</v>
      </c>
      <c r="S211" s="188">
        <v>1.8E-3</v>
      </c>
      <c r="T211" s="189">
        <f t="shared" si="43"/>
        <v>0.14940000000000001</v>
      </c>
      <c r="AR211" s="14" t="s">
        <v>198</v>
      </c>
      <c r="AT211" s="14" t="s">
        <v>135</v>
      </c>
      <c r="AU211" s="14" t="s">
        <v>80</v>
      </c>
      <c r="AY211" s="14" t="s">
        <v>133</v>
      </c>
      <c r="BE211" s="190">
        <f t="shared" si="44"/>
        <v>0</v>
      </c>
      <c r="BF211" s="190">
        <f t="shared" si="45"/>
        <v>0</v>
      </c>
      <c r="BG211" s="190">
        <f t="shared" si="46"/>
        <v>0</v>
      </c>
      <c r="BH211" s="190">
        <f t="shared" si="47"/>
        <v>0</v>
      </c>
      <c r="BI211" s="190">
        <f t="shared" si="48"/>
        <v>0</v>
      </c>
      <c r="BJ211" s="14" t="s">
        <v>78</v>
      </c>
      <c r="BK211" s="190">
        <f t="shared" si="49"/>
        <v>0</v>
      </c>
      <c r="BL211" s="14" t="s">
        <v>198</v>
      </c>
      <c r="BM211" s="14" t="s">
        <v>1003</v>
      </c>
    </row>
    <row r="212" spans="2:65" s="1" customFormat="1" ht="16.5" customHeight="1">
      <c r="B212" s="31"/>
      <c r="C212" s="179" t="s">
        <v>653</v>
      </c>
      <c r="D212" s="179" t="s">
        <v>135</v>
      </c>
      <c r="E212" s="180" t="s">
        <v>1004</v>
      </c>
      <c r="F212" s="181" t="s">
        <v>1005</v>
      </c>
      <c r="G212" s="182" t="s">
        <v>161</v>
      </c>
      <c r="H212" s="183">
        <v>1</v>
      </c>
      <c r="I212" s="184"/>
      <c r="J212" s="185">
        <f t="shared" si="40"/>
        <v>0</v>
      </c>
      <c r="K212" s="181" t="s">
        <v>19</v>
      </c>
      <c r="L212" s="35"/>
      <c r="M212" s="186" t="s">
        <v>19</v>
      </c>
      <c r="N212" s="187" t="s">
        <v>42</v>
      </c>
      <c r="O212" s="57"/>
      <c r="P212" s="188">
        <f t="shared" si="41"/>
        <v>0</v>
      </c>
      <c r="Q212" s="188">
        <v>0</v>
      </c>
      <c r="R212" s="188">
        <f t="shared" si="42"/>
        <v>0</v>
      </c>
      <c r="S212" s="188">
        <v>4.1700000000000001E-2</v>
      </c>
      <c r="T212" s="189">
        <f t="shared" si="43"/>
        <v>4.1700000000000001E-2</v>
      </c>
      <c r="AR212" s="14" t="s">
        <v>198</v>
      </c>
      <c r="AT212" s="14" t="s">
        <v>135</v>
      </c>
      <c r="AU212" s="14" t="s">
        <v>80</v>
      </c>
      <c r="AY212" s="14" t="s">
        <v>133</v>
      </c>
      <c r="BE212" s="190">
        <f t="shared" si="44"/>
        <v>0</v>
      </c>
      <c r="BF212" s="190">
        <f t="shared" si="45"/>
        <v>0</v>
      </c>
      <c r="BG212" s="190">
        <f t="shared" si="46"/>
        <v>0</v>
      </c>
      <c r="BH212" s="190">
        <f t="shared" si="47"/>
        <v>0</v>
      </c>
      <c r="BI212" s="190">
        <f t="shared" si="48"/>
        <v>0</v>
      </c>
      <c r="BJ212" s="14" t="s">
        <v>78</v>
      </c>
      <c r="BK212" s="190">
        <f t="shared" si="49"/>
        <v>0</v>
      </c>
      <c r="BL212" s="14" t="s">
        <v>198</v>
      </c>
      <c r="BM212" s="14" t="s">
        <v>1006</v>
      </c>
    </row>
    <row r="213" spans="2:65" s="1" customFormat="1" ht="22.5" customHeight="1">
      <c r="B213" s="31"/>
      <c r="C213" s="179" t="s">
        <v>659</v>
      </c>
      <c r="D213" s="179" t="s">
        <v>135</v>
      </c>
      <c r="E213" s="180" t="s">
        <v>1007</v>
      </c>
      <c r="F213" s="181" t="s">
        <v>1008</v>
      </c>
      <c r="G213" s="182" t="s">
        <v>161</v>
      </c>
      <c r="H213" s="183">
        <v>4</v>
      </c>
      <c r="I213" s="184"/>
      <c r="J213" s="185">
        <f t="shared" si="40"/>
        <v>0</v>
      </c>
      <c r="K213" s="181" t="s">
        <v>19</v>
      </c>
      <c r="L213" s="35"/>
      <c r="M213" s="186" t="s">
        <v>19</v>
      </c>
      <c r="N213" s="187" t="s">
        <v>42</v>
      </c>
      <c r="O213" s="57"/>
      <c r="P213" s="188">
        <f t="shared" si="41"/>
        <v>0</v>
      </c>
      <c r="Q213" s="188">
        <v>0</v>
      </c>
      <c r="R213" s="188">
        <f t="shared" si="42"/>
        <v>0</v>
      </c>
      <c r="S213" s="188">
        <v>0.1104</v>
      </c>
      <c r="T213" s="189">
        <f t="shared" si="43"/>
        <v>0.44159999999999999</v>
      </c>
      <c r="AR213" s="14" t="s">
        <v>198</v>
      </c>
      <c r="AT213" s="14" t="s">
        <v>135</v>
      </c>
      <c r="AU213" s="14" t="s">
        <v>80</v>
      </c>
      <c r="AY213" s="14" t="s">
        <v>133</v>
      </c>
      <c r="BE213" s="190">
        <f t="shared" si="44"/>
        <v>0</v>
      </c>
      <c r="BF213" s="190">
        <f t="shared" si="45"/>
        <v>0</v>
      </c>
      <c r="BG213" s="190">
        <f t="shared" si="46"/>
        <v>0</v>
      </c>
      <c r="BH213" s="190">
        <f t="shared" si="47"/>
        <v>0</v>
      </c>
      <c r="BI213" s="190">
        <f t="shared" si="48"/>
        <v>0</v>
      </c>
      <c r="BJ213" s="14" t="s">
        <v>78</v>
      </c>
      <c r="BK213" s="190">
        <f t="shared" si="49"/>
        <v>0</v>
      </c>
      <c r="BL213" s="14" t="s">
        <v>198</v>
      </c>
      <c r="BM213" s="14" t="s">
        <v>1009</v>
      </c>
    </row>
    <row r="214" spans="2:65" s="1" customFormat="1" ht="16.5" customHeight="1">
      <c r="B214" s="31"/>
      <c r="C214" s="179" t="s">
        <v>663</v>
      </c>
      <c r="D214" s="179" t="s">
        <v>135</v>
      </c>
      <c r="E214" s="180" t="s">
        <v>1010</v>
      </c>
      <c r="F214" s="181" t="s">
        <v>1011</v>
      </c>
      <c r="G214" s="182" t="s">
        <v>161</v>
      </c>
      <c r="H214" s="183">
        <v>36</v>
      </c>
      <c r="I214" s="184"/>
      <c r="J214" s="185">
        <f t="shared" si="40"/>
        <v>0</v>
      </c>
      <c r="K214" s="181" t="s">
        <v>19</v>
      </c>
      <c r="L214" s="35"/>
      <c r="M214" s="186" t="s">
        <v>19</v>
      </c>
      <c r="N214" s="187" t="s">
        <v>42</v>
      </c>
      <c r="O214" s="57"/>
      <c r="P214" s="188">
        <f t="shared" si="41"/>
        <v>0</v>
      </c>
      <c r="Q214" s="188">
        <v>0</v>
      </c>
      <c r="R214" s="188">
        <f t="shared" si="42"/>
        <v>0</v>
      </c>
      <c r="S214" s="188">
        <v>0</v>
      </c>
      <c r="T214" s="189">
        <f t="shared" si="43"/>
        <v>0</v>
      </c>
      <c r="AR214" s="14" t="s">
        <v>198</v>
      </c>
      <c r="AT214" s="14" t="s">
        <v>135</v>
      </c>
      <c r="AU214" s="14" t="s">
        <v>80</v>
      </c>
      <c r="AY214" s="14" t="s">
        <v>133</v>
      </c>
      <c r="BE214" s="190">
        <f t="shared" si="44"/>
        <v>0</v>
      </c>
      <c r="BF214" s="190">
        <f t="shared" si="45"/>
        <v>0</v>
      </c>
      <c r="BG214" s="190">
        <f t="shared" si="46"/>
        <v>0</v>
      </c>
      <c r="BH214" s="190">
        <f t="shared" si="47"/>
        <v>0</v>
      </c>
      <c r="BI214" s="190">
        <f t="shared" si="48"/>
        <v>0</v>
      </c>
      <c r="BJ214" s="14" t="s">
        <v>78</v>
      </c>
      <c r="BK214" s="190">
        <f t="shared" si="49"/>
        <v>0</v>
      </c>
      <c r="BL214" s="14" t="s">
        <v>198</v>
      </c>
      <c r="BM214" s="14" t="s">
        <v>1012</v>
      </c>
    </row>
    <row r="215" spans="2:65" s="1" customFormat="1" ht="16.5" customHeight="1">
      <c r="B215" s="31"/>
      <c r="C215" s="179" t="s">
        <v>667</v>
      </c>
      <c r="D215" s="179" t="s">
        <v>135</v>
      </c>
      <c r="E215" s="180" t="s">
        <v>1013</v>
      </c>
      <c r="F215" s="181" t="s">
        <v>1014</v>
      </c>
      <c r="G215" s="182" t="s">
        <v>217</v>
      </c>
      <c r="H215" s="183">
        <v>7.2</v>
      </c>
      <c r="I215" s="184"/>
      <c r="J215" s="185">
        <f t="shared" si="40"/>
        <v>0</v>
      </c>
      <c r="K215" s="181" t="s">
        <v>19</v>
      </c>
      <c r="L215" s="35"/>
      <c r="M215" s="186" t="s">
        <v>19</v>
      </c>
      <c r="N215" s="187" t="s">
        <v>42</v>
      </c>
      <c r="O215" s="57"/>
      <c r="P215" s="188">
        <f t="shared" si="41"/>
        <v>0</v>
      </c>
      <c r="Q215" s="188">
        <v>0</v>
      </c>
      <c r="R215" s="188">
        <f t="shared" si="42"/>
        <v>0</v>
      </c>
      <c r="S215" s="188">
        <v>0</v>
      </c>
      <c r="T215" s="189">
        <f t="shared" si="43"/>
        <v>0</v>
      </c>
      <c r="AR215" s="14" t="s">
        <v>198</v>
      </c>
      <c r="AT215" s="14" t="s">
        <v>135</v>
      </c>
      <c r="AU215" s="14" t="s">
        <v>80</v>
      </c>
      <c r="AY215" s="14" t="s">
        <v>133</v>
      </c>
      <c r="BE215" s="190">
        <f t="shared" si="44"/>
        <v>0</v>
      </c>
      <c r="BF215" s="190">
        <f t="shared" si="45"/>
        <v>0</v>
      </c>
      <c r="BG215" s="190">
        <f t="shared" si="46"/>
        <v>0</v>
      </c>
      <c r="BH215" s="190">
        <f t="shared" si="47"/>
        <v>0</v>
      </c>
      <c r="BI215" s="190">
        <f t="shared" si="48"/>
        <v>0</v>
      </c>
      <c r="BJ215" s="14" t="s">
        <v>78</v>
      </c>
      <c r="BK215" s="190">
        <f t="shared" si="49"/>
        <v>0</v>
      </c>
      <c r="BL215" s="14" t="s">
        <v>198</v>
      </c>
      <c r="BM215" s="14" t="s">
        <v>1015</v>
      </c>
    </row>
    <row r="216" spans="2:65" s="1" customFormat="1" ht="16.5" customHeight="1">
      <c r="B216" s="31"/>
      <c r="C216" s="179" t="s">
        <v>671</v>
      </c>
      <c r="D216" s="179" t="s">
        <v>135</v>
      </c>
      <c r="E216" s="180" t="s">
        <v>1016</v>
      </c>
      <c r="F216" s="181" t="s">
        <v>1017</v>
      </c>
      <c r="G216" s="182" t="s">
        <v>217</v>
      </c>
      <c r="H216" s="183">
        <v>18</v>
      </c>
      <c r="I216" s="184"/>
      <c r="J216" s="185">
        <f t="shared" si="40"/>
        <v>0</v>
      </c>
      <c r="K216" s="181" t="s">
        <v>19</v>
      </c>
      <c r="L216" s="35"/>
      <c r="M216" s="186" t="s">
        <v>19</v>
      </c>
      <c r="N216" s="187" t="s">
        <v>42</v>
      </c>
      <c r="O216" s="57"/>
      <c r="P216" s="188">
        <f t="shared" si="41"/>
        <v>0</v>
      </c>
      <c r="Q216" s="188">
        <v>0</v>
      </c>
      <c r="R216" s="188">
        <f t="shared" si="42"/>
        <v>0</v>
      </c>
      <c r="S216" s="188">
        <v>0</v>
      </c>
      <c r="T216" s="189">
        <f t="shared" si="43"/>
        <v>0</v>
      </c>
      <c r="AR216" s="14" t="s">
        <v>198</v>
      </c>
      <c r="AT216" s="14" t="s">
        <v>135</v>
      </c>
      <c r="AU216" s="14" t="s">
        <v>80</v>
      </c>
      <c r="AY216" s="14" t="s">
        <v>133</v>
      </c>
      <c r="BE216" s="190">
        <f t="shared" si="44"/>
        <v>0</v>
      </c>
      <c r="BF216" s="190">
        <f t="shared" si="45"/>
        <v>0</v>
      </c>
      <c r="BG216" s="190">
        <f t="shared" si="46"/>
        <v>0</v>
      </c>
      <c r="BH216" s="190">
        <f t="shared" si="47"/>
        <v>0</v>
      </c>
      <c r="BI216" s="190">
        <f t="shared" si="48"/>
        <v>0</v>
      </c>
      <c r="BJ216" s="14" t="s">
        <v>78</v>
      </c>
      <c r="BK216" s="190">
        <f t="shared" si="49"/>
        <v>0</v>
      </c>
      <c r="BL216" s="14" t="s">
        <v>198</v>
      </c>
      <c r="BM216" s="14" t="s">
        <v>1018</v>
      </c>
    </row>
    <row r="217" spans="2:65" s="1" customFormat="1" ht="16.5" customHeight="1">
      <c r="B217" s="31"/>
      <c r="C217" s="179" t="s">
        <v>677</v>
      </c>
      <c r="D217" s="179" t="s">
        <v>135</v>
      </c>
      <c r="E217" s="180" t="s">
        <v>1019</v>
      </c>
      <c r="F217" s="181" t="s">
        <v>1020</v>
      </c>
      <c r="G217" s="182" t="s">
        <v>217</v>
      </c>
      <c r="H217" s="183">
        <v>14</v>
      </c>
      <c r="I217" s="184"/>
      <c r="J217" s="185">
        <f t="shared" si="40"/>
        <v>0</v>
      </c>
      <c r="K217" s="181" t="s">
        <v>19</v>
      </c>
      <c r="L217" s="35"/>
      <c r="M217" s="186" t="s">
        <v>19</v>
      </c>
      <c r="N217" s="187" t="s">
        <v>42</v>
      </c>
      <c r="O217" s="57"/>
      <c r="P217" s="188">
        <f t="shared" si="41"/>
        <v>0</v>
      </c>
      <c r="Q217" s="188">
        <v>0</v>
      </c>
      <c r="R217" s="188">
        <f t="shared" si="42"/>
        <v>0</v>
      </c>
      <c r="S217" s="188">
        <v>0</v>
      </c>
      <c r="T217" s="189">
        <f t="shared" si="43"/>
        <v>0</v>
      </c>
      <c r="AR217" s="14" t="s">
        <v>198</v>
      </c>
      <c r="AT217" s="14" t="s">
        <v>135</v>
      </c>
      <c r="AU217" s="14" t="s">
        <v>80</v>
      </c>
      <c r="AY217" s="14" t="s">
        <v>133</v>
      </c>
      <c r="BE217" s="190">
        <f t="shared" si="44"/>
        <v>0</v>
      </c>
      <c r="BF217" s="190">
        <f t="shared" si="45"/>
        <v>0</v>
      </c>
      <c r="BG217" s="190">
        <f t="shared" si="46"/>
        <v>0</v>
      </c>
      <c r="BH217" s="190">
        <f t="shared" si="47"/>
        <v>0</v>
      </c>
      <c r="BI217" s="190">
        <f t="shared" si="48"/>
        <v>0</v>
      </c>
      <c r="BJ217" s="14" t="s">
        <v>78</v>
      </c>
      <c r="BK217" s="190">
        <f t="shared" si="49"/>
        <v>0</v>
      </c>
      <c r="BL217" s="14" t="s">
        <v>198</v>
      </c>
      <c r="BM217" s="14" t="s">
        <v>1021</v>
      </c>
    </row>
    <row r="218" spans="2:65" s="1" customFormat="1" ht="16.5" customHeight="1">
      <c r="B218" s="31"/>
      <c r="C218" s="179" t="s">
        <v>681</v>
      </c>
      <c r="D218" s="179" t="s">
        <v>135</v>
      </c>
      <c r="E218" s="180" t="s">
        <v>1022</v>
      </c>
      <c r="F218" s="181" t="s">
        <v>1023</v>
      </c>
      <c r="G218" s="182" t="s">
        <v>161</v>
      </c>
      <c r="H218" s="183">
        <v>3</v>
      </c>
      <c r="I218" s="184"/>
      <c r="J218" s="185">
        <f t="shared" si="40"/>
        <v>0</v>
      </c>
      <c r="K218" s="181" t="s">
        <v>139</v>
      </c>
      <c r="L218" s="35"/>
      <c r="M218" s="186" t="s">
        <v>19</v>
      </c>
      <c r="N218" s="187" t="s">
        <v>42</v>
      </c>
      <c r="O218" s="57"/>
      <c r="P218" s="188">
        <f t="shared" si="41"/>
        <v>0</v>
      </c>
      <c r="Q218" s="188">
        <v>0</v>
      </c>
      <c r="R218" s="188">
        <f t="shared" si="42"/>
        <v>0</v>
      </c>
      <c r="S218" s="188">
        <v>0.1104</v>
      </c>
      <c r="T218" s="189">
        <f t="shared" si="43"/>
        <v>0.33119999999999999</v>
      </c>
      <c r="AR218" s="14" t="s">
        <v>198</v>
      </c>
      <c r="AT218" s="14" t="s">
        <v>135</v>
      </c>
      <c r="AU218" s="14" t="s">
        <v>80</v>
      </c>
      <c r="AY218" s="14" t="s">
        <v>133</v>
      </c>
      <c r="BE218" s="190">
        <f t="shared" si="44"/>
        <v>0</v>
      </c>
      <c r="BF218" s="190">
        <f t="shared" si="45"/>
        <v>0</v>
      </c>
      <c r="BG218" s="190">
        <f t="shared" si="46"/>
        <v>0</v>
      </c>
      <c r="BH218" s="190">
        <f t="shared" si="47"/>
        <v>0</v>
      </c>
      <c r="BI218" s="190">
        <f t="shared" si="48"/>
        <v>0</v>
      </c>
      <c r="BJ218" s="14" t="s">
        <v>78</v>
      </c>
      <c r="BK218" s="190">
        <f t="shared" si="49"/>
        <v>0</v>
      </c>
      <c r="BL218" s="14" t="s">
        <v>198</v>
      </c>
      <c r="BM218" s="14" t="s">
        <v>1024</v>
      </c>
    </row>
    <row r="219" spans="2:65" s="11" customFormat="1" ht="22.9" customHeight="1">
      <c r="B219" s="163"/>
      <c r="C219" s="164"/>
      <c r="D219" s="165" t="s">
        <v>70</v>
      </c>
      <c r="E219" s="177" t="s">
        <v>566</v>
      </c>
      <c r="F219" s="177" t="s">
        <v>1025</v>
      </c>
      <c r="G219" s="164"/>
      <c r="H219" s="164"/>
      <c r="I219" s="167"/>
      <c r="J219" s="178">
        <f>BK219</f>
        <v>0</v>
      </c>
      <c r="K219" s="164"/>
      <c r="L219" s="169"/>
      <c r="M219" s="170"/>
      <c r="N219" s="171"/>
      <c r="O219" s="171"/>
      <c r="P219" s="172">
        <f>SUM(P220:P224)</f>
        <v>0</v>
      </c>
      <c r="Q219" s="171"/>
      <c r="R219" s="172">
        <f>SUM(R220:R224)</f>
        <v>0</v>
      </c>
      <c r="S219" s="171"/>
      <c r="T219" s="173">
        <f>SUM(T220:T224)</f>
        <v>1.0454490000000001</v>
      </c>
      <c r="AR219" s="174" t="s">
        <v>80</v>
      </c>
      <c r="AT219" s="175" t="s">
        <v>70</v>
      </c>
      <c r="AU219" s="175" t="s">
        <v>78</v>
      </c>
      <c r="AY219" s="174" t="s">
        <v>133</v>
      </c>
      <c r="BK219" s="176">
        <f>SUM(BK220:BK224)</f>
        <v>0</v>
      </c>
    </row>
    <row r="220" spans="2:65" s="1" customFormat="1" ht="16.5" customHeight="1">
      <c r="B220" s="31"/>
      <c r="C220" s="179" t="s">
        <v>687</v>
      </c>
      <c r="D220" s="179" t="s">
        <v>135</v>
      </c>
      <c r="E220" s="180" t="s">
        <v>1026</v>
      </c>
      <c r="F220" s="181" t="s">
        <v>1027</v>
      </c>
      <c r="G220" s="182" t="s">
        <v>217</v>
      </c>
      <c r="H220" s="183">
        <v>2.16</v>
      </c>
      <c r="I220" s="184"/>
      <c r="J220" s="185">
        <f>ROUND(I220*H220,2)</f>
        <v>0</v>
      </c>
      <c r="K220" s="181" t="s">
        <v>139</v>
      </c>
      <c r="L220" s="35"/>
      <c r="M220" s="186" t="s">
        <v>19</v>
      </c>
      <c r="N220" s="187" t="s">
        <v>42</v>
      </c>
      <c r="O220" s="57"/>
      <c r="P220" s="188">
        <f>O220*H220</f>
        <v>0</v>
      </c>
      <c r="Q220" s="188">
        <v>0</v>
      </c>
      <c r="R220" s="188">
        <f>Q220*H220</f>
        <v>0</v>
      </c>
      <c r="S220" s="188">
        <v>5.5E-2</v>
      </c>
      <c r="T220" s="189">
        <f>S220*H220</f>
        <v>0.1188</v>
      </c>
      <c r="AR220" s="14" t="s">
        <v>198</v>
      </c>
      <c r="AT220" s="14" t="s">
        <v>135</v>
      </c>
      <c r="AU220" s="14" t="s">
        <v>80</v>
      </c>
      <c r="AY220" s="14" t="s">
        <v>133</v>
      </c>
      <c r="BE220" s="190">
        <f>IF(N220="základní",J220,0)</f>
        <v>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14" t="s">
        <v>78</v>
      </c>
      <c r="BK220" s="190">
        <f>ROUND(I220*H220,2)</f>
        <v>0</v>
      </c>
      <c r="BL220" s="14" t="s">
        <v>198</v>
      </c>
      <c r="BM220" s="14" t="s">
        <v>1028</v>
      </c>
    </row>
    <row r="221" spans="2:65" s="1" customFormat="1" ht="16.5" customHeight="1">
      <c r="B221" s="31"/>
      <c r="C221" s="179" t="s">
        <v>692</v>
      </c>
      <c r="D221" s="179" t="s">
        <v>135</v>
      </c>
      <c r="E221" s="180" t="s">
        <v>1029</v>
      </c>
      <c r="F221" s="181" t="s">
        <v>1030</v>
      </c>
      <c r="G221" s="182" t="s">
        <v>344</v>
      </c>
      <c r="H221" s="183">
        <v>1</v>
      </c>
      <c r="I221" s="184"/>
      <c r="J221" s="185">
        <f>ROUND(I221*H221,2)</f>
        <v>0</v>
      </c>
      <c r="K221" s="181" t="s">
        <v>19</v>
      </c>
      <c r="L221" s="35"/>
      <c r="M221" s="186" t="s">
        <v>19</v>
      </c>
      <c r="N221" s="187" t="s">
        <v>42</v>
      </c>
      <c r="O221" s="57"/>
      <c r="P221" s="188">
        <f>O221*H221</f>
        <v>0</v>
      </c>
      <c r="Q221" s="188">
        <v>0</v>
      </c>
      <c r="R221" s="188">
        <f>Q221*H221</f>
        <v>0</v>
      </c>
      <c r="S221" s="188">
        <v>0.02</v>
      </c>
      <c r="T221" s="189">
        <f>S221*H221</f>
        <v>0.02</v>
      </c>
      <c r="AR221" s="14" t="s">
        <v>198</v>
      </c>
      <c r="AT221" s="14" t="s">
        <v>135</v>
      </c>
      <c r="AU221" s="14" t="s">
        <v>80</v>
      </c>
      <c r="AY221" s="14" t="s">
        <v>133</v>
      </c>
      <c r="BE221" s="190">
        <f>IF(N221="základní",J221,0)</f>
        <v>0</v>
      </c>
      <c r="BF221" s="190">
        <f>IF(N221="snížená",J221,0)</f>
        <v>0</v>
      </c>
      <c r="BG221" s="190">
        <f>IF(N221="zákl. přenesená",J221,0)</f>
        <v>0</v>
      </c>
      <c r="BH221" s="190">
        <f>IF(N221="sníž. přenesená",J221,0)</f>
        <v>0</v>
      </c>
      <c r="BI221" s="190">
        <f>IF(N221="nulová",J221,0)</f>
        <v>0</v>
      </c>
      <c r="BJ221" s="14" t="s">
        <v>78</v>
      </c>
      <c r="BK221" s="190">
        <f>ROUND(I221*H221,2)</f>
        <v>0</v>
      </c>
      <c r="BL221" s="14" t="s">
        <v>198</v>
      </c>
      <c r="BM221" s="14" t="s">
        <v>1031</v>
      </c>
    </row>
    <row r="222" spans="2:65" s="1" customFormat="1" ht="16.5" customHeight="1">
      <c r="B222" s="31"/>
      <c r="C222" s="179" t="s">
        <v>696</v>
      </c>
      <c r="D222" s="179" t="s">
        <v>135</v>
      </c>
      <c r="E222" s="180" t="s">
        <v>1032</v>
      </c>
      <c r="F222" s="181" t="s">
        <v>1033</v>
      </c>
      <c r="G222" s="182" t="s">
        <v>217</v>
      </c>
      <c r="H222" s="183">
        <v>4.625</v>
      </c>
      <c r="I222" s="184"/>
      <c r="J222" s="185">
        <f>ROUND(I222*H222,2)</f>
        <v>0</v>
      </c>
      <c r="K222" s="181" t="s">
        <v>139</v>
      </c>
      <c r="L222" s="35"/>
      <c r="M222" s="186" t="s">
        <v>19</v>
      </c>
      <c r="N222" s="187" t="s">
        <v>42</v>
      </c>
      <c r="O222" s="57"/>
      <c r="P222" s="188">
        <f>O222*H222</f>
        <v>0</v>
      </c>
      <c r="Q222" s="188">
        <v>0</v>
      </c>
      <c r="R222" s="188">
        <f>Q222*H222</f>
        <v>0</v>
      </c>
      <c r="S222" s="188">
        <v>0.01</v>
      </c>
      <c r="T222" s="189">
        <f>S222*H222</f>
        <v>4.6249999999999999E-2</v>
      </c>
      <c r="AR222" s="14" t="s">
        <v>198</v>
      </c>
      <c r="AT222" s="14" t="s">
        <v>135</v>
      </c>
      <c r="AU222" s="14" t="s">
        <v>80</v>
      </c>
      <c r="AY222" s="14" t="s">
        <v>133</v>
      </c>
      <c r="BE222" s="190">
        <f>IF(N222="základní",J222,0)</f>
        <v>0</v>
      </c>
      <c r="BF222" s="190">
        <f>IF(N222="snížená",J222,0)</f>
        <v>0</v>
      </c>
      <c r="BG222" s="190">
        <f>IF(N222="zákl. přenesená",J222,0)</f>
        <v>0</v>
      </c>
      <c r="BH222" s="190">
        <f>IF(N222="sníž. přenesená",J222,0)</f>
        <v>0</v>
      </c>
      <c r="BI222" s="190">
        <f>IF(N222="nulová",J222,0)</f>
        <v>0</v>
      </c>
      <c r="BJ222" s="14" t="s">
        <v>78</v>
      </c>
      <c r="BK222" s="190">
        <f>ROUND(I222*H222,2)</f>
        <v>0</v>
      </c>
      <c r="BL222" s="14" t="s">
        <v>198</v>
      </c>
      <c r="BM222" s="14" t="s">
        <v>1034</v>
      </c>
    </row>
    <row r="223" spans="2:65" s="1" customFormat="1" ht="16.5" customHeight="1">
      <c r="B223" s="31"/>
      <c r="C223" s="179" t="s">
        <v>700</v>
      </c>
      <c r="D223" s="179" t="s">
        <v>135</v>
      </c>
      <c r="E223" s="180" t="s">
        <v>1035</v>
      </c>
      <c r="F223" s="181" t="s">
        <v>1036</v>
      </c>
      <c r="G223" s="182" t="s">
        <v>217</v>
      </c>
      <c r="H223" s="183">
        <v>7.8319999999999999</v>
      </c>
      <c r="I223" s="184"/>
      <c r="J223" s="185">
        <f>ROUND(I223*H223,2)</f>
        <v>0</v>
      </c>
      <c r="K223" s="181" t="s">
        <v>139</v>
      </c>
      <c r="L223" s="35"/>
      <c r="M223" s="186" t="s">
        <v>19</v>
      </c>
      <c r="N223" s="187" t="s">
        <v>42</v>
      </c>
      <c r="O223" s="57"/>
      <c r="P223" s="188">
        <f>O223*H223</f>
        <v>0</v>
      </c>
      <c r="Q223" s="188">
        <v>0</v>
      </c>
      <c r="R223" s="188">
        <f>Q223*H223</f>
        <v>0</v>
      </c>
      <c r="S223" s="188">
        <v>0.02</v>
      </c>
      <c r="T223" s="189">
        <f>S223*H223</f>
        <v>0.15664</v>
      </c>
      <c r="AR223" s="14" t="s">
        <v>198</v>
      </c>
      <c r="AT223" s="14" t="s">
        <v>135</v>
      </c>
      <c r="AU223" s="14" t="s">
        <v>80</v>
      </c>
      <c r="AY223" s="14" t="s">
        <v>133</v>
      </c>
      <c r="BE223" s="190">
        <f>IF(N223="základní",J223,0)</f>
        <v>0</v>
      </c>
      <c r="BF223" s="190">
        <f>IF(N223="snížená",J223,0)</f>
        <v>0</v>
      </c>
      <c r="BG223" s="190">
        <f>IF(N223="zákl. přenesená",J223,0)</f>
        <v>0</v>
      </c>
      <c r="BH223" s="190">
        <f>IF(N223="sníž. přenesená",J223,0)</f>
        <v>0</v>
      </c>
      <c r="BI223" s="190">
        <f>IF(N223="nulová",J223,0)</f>
        <v>0</v>
      </c>
      <c r="BJ223" s="14" t="s">
        <v>78</v>
      </c>
      <c r="BK223" s="190">
        <f>ROUND(I223*H223,2)</f>
        <v>0</v>
      </c>
      <c r="BL223" s="14" t="s">
        <v>198</v>
      </c>
      <c r="BM223" s="14" t="s">
        <v>1037</v>
      </c>
    </row>
    <row r="224" spans="2:65" s="1" customFormat="1" ht="16.5" customHeight="1">
      <c r="B224" s="31"/>
      <c r="C224" s="179" t="s">
        <v>704</v>
      </c>
      <c r="D224" s="179" t="s">
        <v>135</v>
      </c>
      <c r="E224" s="180" t="s">
        <v>1038</v>
      </c>
      <c r="F224" s="181" t="s">
        <v>1039</v>
      </c>
      <c r="G224" s="182" t="s">
        <v>575</v>
      </c>
      <c r="H224" s="183">
        <v>703.75900000000001</v>
      </c>
      <c r="I224" s="184"/>
      <c r="J224" s="185">
        <f>ROUND(I224*H224,2)</f>
        <v>0</v>
      </c>
      <c r="K224" s="181" t="s">
        <v>139</v>
      </c>
      <c r="L224" s="35"/>
      <c r="M224" s="186" t="s">
        <v>19</v>
      </c>
      <c r="N224" s="187" t="s">
        <v>42</v>
      </c>
      <c r="O224" s="57"/>
      <c r="P224" s="188">
        <f>O224*H224</f>
        <v>0</v>
      </c>
      <c r="Q224" s="188">
        <v>0</v>
      </c>
      <c r="R224" s="188">
        <f>Q224*H224</f>
        <v>0</v>
      </c>
      <c r="S224" s="188">
        <v>1E-3</v>
      </c>
      <c r="T224" s="189">
        <f>S224*H224</f>
        <v>0.70375900000000002</v>
      </c>
      <c r="AR224" s="14" t="s">
        <v>198</v>
      </c>
      <c r="AT224" s="14" t="s">
        <v>135</v>
      </c>
      <c r="AU224" s="14" t="s">
        <v>80</v>
      </c>
      <c r="AY224" s="14" t="s">
        <v>133</v>
      </c>
      <c r="BE224" s="190">
        <f>IF(N224="základní",J224,0)</f>
        <v>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14" t="s">
        <v>78</v>
      </c>
      <c r="BK224" s="190">
        <f>ROUND(I224*H224,2)</f>
        <v>0</v>
      </c>
      <c r="BL224" s="14" t="s">
        <v>198</v>
      </c>
      <c r="BM224" s="14" t="s">
        <v>1040</v>
      </c>
    </row>
    <row r="225" spans="2:65" s="11" customFormat="1" ht="22.9" customHeight="1">
      <c r="B225" s="163"/>
      <c r="C225" s="164"/>
      <c r="D225" s="165" t="s">
        <v>70</v>
      </c>
      <c r="E225" s="177" t="s">
        <v>1041</v>
      </c>
      <c r="F225" s="177" t="s">
        <v>1042</v>
      </c>
      <c r="G225" s="164"/>
      <c r="H225" s="164"/>
      <c r="I225" s="167"/>
      <c r="J225" s="178">
        <f>BK225</f>
        <v>0</v>
      </c>
      <c r="K225" s="164"/>
      <c r="L225" s="169"/>
      <c r="M225" s="170"/>
      <c r="N225" s="171"/>
      <c r="O225" s="171"/>
      <c r="P225" s="172">
        <f>P226</f>
        <v>0</v>
      </c>
      <c r="Q225" s="171"/>
      <c r="R225" s="172">
        <f>R226</f>
        <v>0</v>
      </c>
      <c r="S225" s="171"/>
      <c r="T225" s="173">
        <f>T226</f>
        <v>36.311199999999999</v>
      </c>
      <c r="AR225" s="174" t="s">
        <v>80</v>
      </c>
      <c r="AT225" s="175" t="s">
        <v>70</v>
      </c>
      <c r="AU225" s="175" t="s">
        <v>78</v>
      </c>
      <c r="AY225" s="174" t="s">
        <v>133</v>
      </c>
      <c r="BK225" s="176">
        <f>BK226</f>
        <v>0</v>
      </c>
    </row>
    <row r="226" spans="2:65" s="1" customFormat="1" ht="16.5" customHeight="1">
      <c r="B226" s="31"/>
      <c r="C226" s="179" t="s">
        <v>1043</v>
      </c>
      <c r="D226" s="179" t="s">
        <v>135</v>
      </c>
      <c r="E226" s="180" t="s">
        <v>1044</v>
      </c>
      <c r="F226" s="181" t="s">
        <v>1045</v>
      </c>
      <c r="G226" s="182" t="s">
        <v>217</v>
      </c>
      <c r="H226" s="183">
        <v>1815.56</v>
      </c>
      <c r="I226" s="184"/>
      <c r="J226" s="185">
        <f>ROUND(I226*H226,2)</f>
        <v>0</v>
      </c>
      <c r="K226" s="181" t="s">
        <v>139</v>
      </c>
      <c r="L226" s="35"/>
      <c r="M226" s="186" t="s">
        <v>19</v>
      </c>
      <c r="N226" s="187" t="s">
        <v>42</v>
      </c>
      <c r="O226" s="57"/>
      <c r="P226" s="188">
        <f>O226*H226</f>
        <v>0</v>
      </c>
      <c r="Q226" s="188">
        <v>0</v>
      </c>
      <c r="R226" s="188">
        <f>Q226*H226</f>
        <v>0</v>
      </c>
      <c r="S226" s="188">
        <v>0.02</v>
      </c>
      <c r="T226" s="189">
        <f>S226*H226</f>
        <v>36.311199999999999</v>
      </c>
      <c r="AR226" s="14" t="s">
        <v>198</v>
      </c>
      <c r="AT226" s="14" t="s">
        <v>135</v>
      </c>
      <c r="AU226" s="14" t="s">
        <v>80</v>
      </c>
      <c r="AY226" s="14" t="s">
        <v>133</v>
      </c>
      <c r="BE226" s="190">
        <f>IF(N226="základní",J226,0)</f>
        <v>0</v>
      </c>
      <c r="BF226" s="190">
        <f>IF(N226="snížená",J226,0)</f>
        <v>0</v>
      </c>
      <c r="BG226" s="190">
        <f>IF(N226="zákl. přenesená",J226,0)</f>
        <v>0</v>
      </c>
      <c r="BH226" s="190">
        <f>IF(N226="sníž. přenesená",J226,0)</f>
        <v>0</v>
      </c>
      <c r="BI226" s="190">
        <f>IF(N226="nulová",J226,0)</f>
        <v>0</v>
      </c>
      <c r="BJ226" s="14" t="s">
        <v>78</v>
      </c>
      <c r="BK226" s="190">
        <f>ROUND(I226*H226,2)</f>
        <v>0</v>
      </c>
      <c r="BL226" s="14" t="s">
        <v>198</v>
      </c>
      <c r="BM226" s="14" t="s">
        <v>1046</v>
      </c>
    </row>
    <row r="227" spans="2:65" s="11" customFormat="1" ht="22.9" customHeight="1">
      <c r="B227" s="163"/>
      <c r="C227" s="164"/>
      <c r="D227" s="165" t="s">
        <v>70</v>
      </c>
      <c r="E227" s="177" t="s">
        <v>657</v>
      </c>
      <c r="F227" s="177" t="s">
        <v>658</v>
      </c>
      <c r="G227" s="164"/>
      <c r="H227" s="164"/>
      <c r="I227" s="167"/>
      <c r="J227" s="178">
        <f>BK227</f>
        <v>0</v>
      </c>
      <c r="K227" s="164"/>
      <c r="L227" s="169"/>
      <c r="M227" s="170"/>
      <c r="N227" s="171"/>
      <c r="O227" s="171"/>
      <c r="P227" s="172">
        <f>SUM(P228:P232)</f>
        <v>0</v>
      </c>
      <c r="Q227" s="171"/>
      <c r="R227" s="172">
        <f>SUM(R228:R232)</f>
        <v>0</v>
      </c>
      <c r="S227" s="171"/>
      <c r="T227" s="173">
        <f>SUM(T228:T232)</f>
        <v>9.4563309999999987</v>
      </c>
      <c r="AR227" s="174" t="s">
        <v>80</v>
      </c>
      <c r="AT227" s="175" t="s">
        <v>70</v>
      </c>
      <c r="AU227" s="175" t="s">
        <v>78</v>
      </c>
      <c r="AY227" s="174" t="s">
        <v>133</v>
      </c>
      <c r="BK227" s="176">
        <f>SUM(BK228:BK232)</f>
        <v>0</v>
      </c>
    </row>
    <row r="228" spans="2:65" s="1" customFormat="1" ht="16.5" customHeight="1">
      <c r="B228" s="31"/>
      <c r="C228" s="179" t="s">
        <v>1047</v>
      </c>
      <c r="D228" s="179" t="s">
        <v>135</v>
      </c>
      <c r="E228" s="180" t="s">
        <v>1048</v>
      </c>
      <c r="F228" s="181" t="s">
        <v>1049</v>
      </c>
      <c r="G228" s="182" t="s">
        <v>217</v>
      </c>
      <c r="H228" s="183">
        <v>2894.37</v>
      </c>
      <c r="I228" s="184"/>
      <c r="J228" s="185">
        <f>ROUND(I228*H228,2)</f>
        <v>0</v>
      </c>
      <c r="K228" s="181" t="s">
        <v>139</v>
      </c>
      <c r="L228" s="35"/>
      <c r="M228" s="186" t="s">
        <v>19</v>
      </c>
      <c r="N228" s="187" t="s">
        <v>42</v>
      </c>
      <c r="O228" s="57"/>
      <c r="P228" s="188">
        <f>O228*H228</f>
        <v>0</v>
      </c>
      <c r="Q228" s="188">
        <v>0</v>
      </c>
      <c r="R228" s="188">
        <f>Q228*H228</f>
        <v>0</v>
      </c>
      <c r="S228" s="188">
        <v>3.0000000000000001E-3</v>
      </c>
      <c r="T228" s="189">
        <f>S228*H228</f>
        <v>8.6831099999999992</v>
      </c>
      <c r="AR228" s="14" t="s">
        <v>198</v>
      </c>
      <c r="AT228" s="14" t="s">
        <v>135</v>
      </c>
      <c r="AU228" s="14" t="s">
        <v>80</v>
      </c>
      <c r="AY228" s="14" t="s">
        <v>133</v>
      </c>
      <c r="BE228" s="190">
        <f>IF(N228="základní",J228,0)</f>
        <v>0</v>
      </c>
      <c r="BF228" s="190">
        <f>IF(N228="snížená",J228,0)</f>
        <v>0</v>
      </c>
      <c r="BG228" s="190">
        <f>IF(N228="zákl. přenesená",J228,0)</f>
        <v>0</v>
      </c>
      <c r="BH228" s="190">
        <f>IF(N228="sníž. přenesená",J228,0)</f>
        <v>0</v>
      </c>
      <c r="BI228" s="190">
        <f>IF(N228="nulová",J228,0)</f>
        <v>0</v>
      </c>
      <c r="BJ228" s="14" t="s">
        <v>78</v>
      </c>
      <c r="BK228" s="190">
        <f>ROUND(I228*H228,2)</f>
        <v>0</v>
      </c>
      <c r="BL228" s="14" t="s">
        <v>198</v>
      </c>
      <c r="BM228" s="14" t="s">
        <v>1050</v>
      </c>
    </row>
    <row r="229" spans="2:65" s="1" customFormat="1" ht="16.5" customHeight="1">
      <c r="B229" s="31"/>
      <c r="C229" s="179" t="s">
        <v>1051</v>
      </c>
      <c r="D229" s="179" t="s">
        <v>135</v>
      </c>
      <c r="E229" s="180" t="s">
        <v>1052</v>
      </c>
      <c r="F229" s="181" t="s">
        <v>1053</v>
      </c>
      <c r="G229" s="182" t="s">
        <v>181</v>
      </c>
      <c r="H229" s="183">
        <v>1543.36</v>
      </c>
      <c r="I229" s="184"/>
      <c r="J229" s="185">
        <f>ROUND(I229*H229,2)</f>
        <v>0</v>
      </c>
      <c r="K229" s="181" t="s">
        <v>139</v>
      </c>
      <c r="L229" s="35"/>
      <c r="M229" s="186" t="s">
        <v>19</v>
      </c>
      <c r="N229" s="187" t="s">
        <v>42</v>
      </c>
      <c r="O229" s="57"/>
      <c r="P229" s="188">
        <f>O229*H229</f>
        <v>0</v>
      </c>
      <c r="Q229" s="188">
        <v>0</v>
      </c>
      <c r="R229" s="188">
        <f>Q229*H229</f>
        <v>0</v>
      </c>
      <c r="S229" s="188">
        <v>2.9999999999999997E-4</v>
      </c>
      <c r="T229" s="189">
        <f>S229*H229</f>
        <v>0.46300799999999992</v>
      </c>
      <c r="AR229" s="14" t="s">
        <v>198</v>
      </c>
      <c r="AT229" s="14" t="s">
        <v>135</v>
      </c>
      <c r="AU229" s="14" t="s">
        <v>80</v>
      </c>
      <c r="AY229" s="14" t="s">
        <v>133</v>
      </c>
      <c r="BE229" s="190">
        <f>IF(N229="základní",J229,0)</f>
        <v>0</v>
      </c>
      <c r="BF229" s="190">
        <f>IF(N229="snížená",J229,0)</f>
        <v>0</v>
      </c>
      <c r="BG229" s="190">
        <f>IF(N229="zákl. přenesená",J229,0)</f>
        <v>0</v>
      </c>
      <c r="BH229" s="190">
        <f>IF(N229="sníž. přenesená",J229,0)</f>
        <v>0</v>
      </c>
      <c r="BI229" s="190">
        <f>IF(N229="nulová",J229,0)</f>
        <v>0</v>
      </c>
      <c r="BJ229" s="14" t="s">
        <v>78</v>
      </c>
      <c r="BK229" s="190">
        <f>ROUND(I229*H229,2)</f>
        <v>0</v>
      </c>
      <c r="BL229" s="14" t="s">
        <v>198</v>
      </c>
      <c r="BM229" s="14" t="s">
        <v>1054</v>
      </c>
    </row>
    <row r="230" spans="2:65" s="1" customFormat="1" ht="16.5" customHeight="1">
      <c r="B230" s="31"/>
      <c r="C230" s="179" t="s">
        <v>1055</v>
      </c>
      <c r="D230" s="179" t="s">
        <v>135</v>
      </c>
      <c r="E230" s="180" t="s">
        <v>1056</v>
      </c>
      <c r="F230" s="181" t="s">
        <v>1057</v>
      </c>
      <c r="G230" s="182" t="s">
        <v>217</v>
      </c>
      <c r="H230" s="183">
        <v>7.82</v>
      </c>
      <c r="I230" s="184"/>
      <c r="J230" s="185">
        <f>ROUND(I230*H230,2)</f>
        <v>0</v>
      </c>
      <c r="K230" s="181" t="s">
        <v>139</v>
      </c>
      <c r="L230" s="35"/>
      <c r="M230" s="186" t="s">
        <v>19</v>
      </c>
      <c r="N230" s="187" t="s">
        <v>42</v>
      </c>
      <c r="O230" s="57"/>
      <c r="P230" s="188">
        <f>O230*H230</f>
        <v>0</v>
      </c>
      <c r="Q230" s="188">
        <v>0</v>
      </c>
      <c r="R230" s="188">
        <f>Q230*H230</f>
        <v>0</v>
      </c>
      <c r="S230" s="188">
        <v>0</v>
      </c>
      <c r="T230" s="189">
        <f>S230*H230</f>
        <v>0</v>
      </c>
      <c r="AR230" s="14" t="s">
        <v>198</v>
      </c>
      <c r="AT230" s="14" t="s">
        <v>135</v>
      </c>
      <c r="AU230" s="14" t="s">
        <v>80</v>
      </c>
      <c r="AY230" s="14" t="s">
        <v>133</v>
      </c>
      <c r="BE230" s="190">
        <f>IF(N230="základní",J230,0)</f>
        <v>0</v>
      </c>
      <c r="BF230" s="190">
        <f>IF(N230="snížená",J230,0)</f>
        <v>0</v>
      </c>
      <c r="BG230" s="190">
        <f>IF(N230="zákl. přenesená",J230,0)</f>
        <v>0</v>
      </c>
      <c r="BH230" s="190">
        <f>IF(N230="sníž. přenesená",J230,0)</f>
        <v>0</v>
      </c>
      <c r="BI230" s="190">
        <f>IF(N230="nulová",J230,0)</f>
        <v>0</v>
      </c>
      <c r="BJ230" s="14" t="s">
        <v>78</v>
      </c>
      <c r="BK230" s="190">
        <f>ROUND(I230*H230,2)</f>
        <v>0</v>
      </c>
      <c r="BL230" s="14" t="s">
        <v>198</v>
      </c>
      <c r="BM230" s="14" t="s">
        <v>1058</v>
      </c>
    </row>
    <row r="231" spans="2:65" s="1" customFormat="1" ht="16.5" customHeight="1">
      <c r="B231" s="31"/>
      <c r="C231" s="179" t="s">
        <v>1059</v>
      </c>
      <c r="D231" s="179" t="s">
        <v>135</v>
      </c>
      <c r="E231" s="180" t="s">
        <v>1060</v>
      </c>
      <c r="F231" s="181" t="s">
        <v>1061</v>
      </c>
      <c r="G231" s="182" t="s">
        <v>217</v>
      </c>
      <c r="H231" s="183">
        <v>106.97</v>
      </c>
      <c r="I231" s="184"/>
      <c r="J231" s="185">
        <f>ROUND(I231*H231,2)</f>
        <v>0</v>
      </c>
      <c r="K231" s="181" t="s">
        <v>19</v>
      </c>
      <c r="L231" s="35"/>
      <c r="M231" s="186" t="s">
        <v>19</v>
      </c>
      <c r="N231" s="187" t="s">
        <v>42</v>
      </c>
      <c r="O231" s="57"/>
      <c r="P231" s="188">
        <f>O231*H231</f>
        <v>0</v>
      </c>
      <c r="Q231" s="188">
        <v>0</v>
      </c>
      <c r="R231" s="188">
        <f>Q231*H231</f>
        <v>0</v>
      </c>
      <c r="S231" s="188">
        <v>2.8999999999999998E-3</v>
      </c>
      <c r="T231" s="189">
        <f>S231*H231</f>
        <v>0.31021299999999996</v>
      </c>
      <c r="AR231" s="14" t="s">
        <v>198</v>
      </c>
      <c r="AT231" s="14" t="s">
        <v>135</v>
      </c>
      <c r="AU231" s="14" t="s">
        <v>80</v>
      </c>
      <c r="AY231" s="14" t="s">
        <v>133</v>
      </c>
      <c r="BE231" s="190">
        <f>IF(N231="základní",J231,0)</f>
        <v>0</v>
      </c>
      <c r="BF231" s="190">
        <f>IF(N231="snížená",J231,0)</f>
        <v>0</v>
      </c>
      <c r="BG231" s="190">
        <f>IF(N231="zákl. přenesená",J231,0)</f>
        <v>0</v>
      </c>
      <c r="BH231" s="190">
        <f>IF(N231="sníž. přenesená",J231,0)</f>
        <v>0</v>
      </c>
      <c r="BI231" s="190">
        <f>IF(N231="nulová",J231,0)</f>
        <v>0</v>
      </c>
      <c r="BJ231" s="14" t="s">
        <v>78</v>
      </c>
      <c r="BK231" s="190">
        <f>ROUND(I231*H231,2)</f>
        <v>0</v>
      </c>
      <c r="BL231" s="14" t="s">
        <v>198</v>
      </c>
      <c r="BM231" s="14" t="s">
        <v>1062</v>
      </c>
    </row>
    <row r="232" spans="2:65" s="1" customFormat="1" ht="16.5" customHeight="1">
      <c r="B232" s="31"/>
      <c r="C232" s="179" t="s">
        <v>1063</v>
      </c>
      <c r="D232" s="179" t="s">
        <v>135</v>
      </c>
      <c r="E232" s="180" t="s">
        <v>1064</v>
      </c>
      <c r="F232" s="181" t="s">
        <v>1065</v>
      </c>
      <c r="G232" s="182" t="s">
        <v>217</v>
      </c>
      <c r="H232" s="183">
        <v>2894.37</v>
      </c>
      <c r="I232" s="184"/>
      <c r="J232" s="185">
        <f>ROUND(I232*H232,2)</f>
        <v>0</v>
      </c>
      <c r="K232" s="181" t="s">
        <v>139</v>
      </c>
      <c r="L232" s="35"/>
      <c r="M232" s="191" t="s">
        <v>19</v>
      </c>
      <c r="N232" s="192" t="s">
        <v>42</v>
      </c>
      <c r="O232" s="193"/>
      <c r="P232" s="194">
        <f>O232*H232</f>
        <v>0</v>
      </c>
      <c r="Q232" s="194">
        <v>0</v>
      </c>
      <c r="R232" s="194">
        <f>Q232*H232</f>
        <v>0</v>
      </c>
      <c r="S232" s="194">
        <v>0</v>
      </c>
      <c r="T232" s="195">
        <f>S232*H232</f>
        <v>0</v>
      </c>
      <c r="AR232" s="14" t="s">
        <v>198</v>
      </c>
      <c r="AT232" s="14" t="s">
        <v>135</v>
      </c>
      <c r="AU232" s="14" t="s">
        <v>80</v>
      </c>
      <c r="AY232" s="14" t="s">
        <v>133</v>
      </c>
      <c r="BE232" s="190">
        <f>IF(N232="základní",J232,0)</f>
        <v>0</v>
      </c>
      <c r="BF232" s="190">
        <f>IF(N232="snížená",J232,0)</f>
        <v>0</v>
      </c>
      <c r="BG232" s="190">
        <f>IF(N232="zákl. přenesená",J232,0)</f>
        <v>0</v>
      </c>
      <c r="BH232" s="190">
        <f>IF(N232="sníž. přenesená",J232,0)</f>
        <v>0</v>
      </c>
      <c r="BI232" s="190">
        <f>IF(N232="nulová",J232,0)</f>
        <v>0</v>
      </c>
      <c r="BJ232" s="14" t="s">
        <v>78</v>
      </c>
      <c r="BK232" s="190">
        <f>ROUND(I232*H232,2)</f>
        <v>0</v>
      </c>
      <c r="BL232" s="14" t="s">
        <v>198</v>
      </c>
      <c r="BM232" s="14" t="s">
        <v>1066</v>
      </c>
    </row>
    <row r="233" spans="2:65" s="1" customFormat="1" ht="6.95" customHeight="1">
      <c r="B233" s="43"/>
      <c r="C233" s="44"/>
      <c r="D233" s="44"/>
      <c r="E233" s="44"/>
      <c r="F233" s="44"/>
      <c r="G233" s="44"/>
      <c r="H233" s="44"/>
      <c r="I233" s="131"/>
      <c r="J233" s="44"/>
      <c r="K233" s="44"/>
      <c r="L233" s="35"/>
    </row>
  </sheetData>
  <sheetProtection algorithmName="SHA-512" hashValue="kuiE7W7IQvNhWTPsIkBZ4bkV9g7u8exCySlR8TG9RvdC9NmJ0TKBPYsnOmM9qHkxD60RK6y4vJgq5jRfkePqTw==" saltValue="ZWPQS1ArDHv8I97rmGR7uD5Lw9XhQy9xNLxykUjbpbnpDqpoCO64TTch9FVH0ZU70iupr0u++7KIwvyo+ic4YA==" spinCount="100000" sheet="1" objects="1" scenarios="1" formatColumns="0" formatRows="0" autoFilter="0"/>
  <autoFilter ref="C99:K232"/>
  <mergeCells count="12">
    <mergeCell ref="E92:H92"/>
    <mergeCell ref="L2:V2"/>
    <mergeCell ref="E50:H50"/>
    <mergeCell ref="E52:H52"/>
    <mergeCell ref="E54:H54"/>
    <mergeCell ref="E88:H88"/>
    <mergeCell ref="E90:H9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47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4" t="s">
        <v>101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17"/>
      <c r="AT3" s="14" t="s">
        <v>80</v>
      </c>
    </row>
    <row r="4" spans="2:46" ht="24.95" customHeight="1">
      <c r="B4" s="17"/>
      <c r="D4" s="107" t="s">
        <v>105</v>
      </c>
      <c r="L4" s="17"/>
      <c r="M4" s="21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108" t="s">
        <v>16</v>
      </c>
      <c r="L6" s="17"/>
    </row>
    <row r="7" spans="2:46" ht="16.5" customHeight="1">
      <c r="B7" s="17"/>
      <c r="E7" s="327" t="str">
        <f>'Rekapitulace stavby'!K6</f>
        <v>GENERÁLNÍ OPRAVA E1 - rozdělení</v>
      </c>
      <c r="F7" s="328"/>
      <c r="G7" s="328"/>
      <c r="H7" s="328"/>
      <c r="L7" s="17"/>
    </row>
    <row r="8" spans="2:46" ht="12" customHeight="1">
      <c r="B8" s="17"/>
      <c r="D8" s="108" t="s">
        <v>106</v>
      </c>
      <c r="L8" s="17"/>
    </row>
    <row r="9" spans="2:46" s="1" customFormat="1" ht="16.5" customHeight="1">
      <c r="B9" s="35"/>
      <c r="E9" s="327" t="s">
        <v>716</v>
      </c>
      <c r="F9" s="329"/>
      <c r="G9" s="329"/>
      <c r="H9" s="329"/>
      <c r="I9" s="109"/>
      <c r="L9" s="35"/>
    </row>
    <row r="10" spans="2:46" s="1" customFormat="1" ht="12" customHeight="1">
      <c r="B10" s="35"/>
      <c r="D10" s="108" t="s">
        <v>108</v>
      </c>
      <c r="I10" s="109"/>
      <c r="L10" s="35"/>
    </row>
    <row r="11" spans="2:46" s="1" customFormat="1" ht="36.950000000000003" customHeight="1">
      <c r="B11" s="35"/>
      <c r="E11" s="330" t="s">
        <v>1067</v>
      </c>
      <c r="F11" s="329"/>
      <c r="G11" s="329"/>
      <c r="H11" s="329"/>
      <c r="I11" s="109"/>
      <c r="L11" s="35"/>
    </row>
    <row r="12" spans="2:46" s="1" customFormat="1" ht="11.25">
      <c r="B12" s="35"/>
      <c r="I12" s="109"/>
      <c r="L12" s="35"/>
    </row>
    <row r="13" spans="2:46" s="1" customFormat="1" ht="12" customHeight="1">
      <c r="B13" s="35"/>
      <c r="D13" s="108" t="s">
        <v>18</v>
      </c>
      <c r="F13" s="14" t="s">
        <v>86</v>
      </c>
      <c r="I13" s="110" t="s">
        <v>20</v>
      </c>
      <c r="J13" s="14" t="s">
        <v>19</v>
      </c>
      <c r="L13" s="35"/>
    </row>
    <row r="14" spans="2:46" s="1" customFormat="1" ht="12" customHeight="1">
      <c r="B14" s="35"/>
      <c r="D14" s="108" t="s">
        <v>21</v>
      </c>
      <c r="F14" s="14" t="s">
        <v>22</v>
      </c>
      <c r="I14" s="110" t="s">
        <v>23</v>
      </c>
      <c r="J14" s="111" t="str">
        <f>'Rekapitulace stavby'!AN8</f>
        <v>27. 2. 2019</v>
      </c>
      <c r="L14" s="35"/>
    </row>
    <row r="15" spans="2:46" s="1" customFormat="1" ht="10.9" customHeight="1">
      <c r="B15" s="35"/>
      <c r="I15" s="109"/>
      <c r="L15" s="35"/>
    </row>
    <row r="16" spans="2:46" s="1" customFormat="1" ht="12" customHeight="1">
      <c r="B16" s="35"/>
      <c r="D16" s="108" t="s">
        <v>25</v>
      </c>
      <c r="I16" s="110" t="s">
        <v>26</v>
      </c>
      <c r="J16" s="14" t="str">
        <f>IF('Rekapitulace stavby'!AN10="","",'Rekapitulace stavby'!AN10)</f>
        <v/>
      </c>
      <c r="L16" s="35"/>
    </row>
    <row r="17" spans="2:12" s="1" customFormat="1" ht="18" customHeight="1">
      <c r="B17" s="35"/>
      <c r="E17" s="14" t="str">
        <f>IF('Rekapitulace stavby'!E11="","",'Rekapitulace stavby'!E11)</f>
        <v xml:space="preserve"> </v>
      </c>
      <c r="I17" s="110" t="s">
        <v>28</v>
      </c>
      <c r="J17" s="14" t="str">
        <f>IF('Rekapitulace stavby'!AN11="","",'Rekapitulace stavby'!AN11)</f>
        <v/>
      </c>
      <c r="L17" s="35"/>
    </row>
    <row r="18" spans="2:12" s="1" customFormat="1" ht="6.95" customHeight="1">
      <c r="B18" s="35"/>
      <c r="I18" s="109"/>
      <c r="L18" s="35"/>
    </row>
    <row r="19" spans="2:12" s="1" customFormat="1" ht="12" customHeight="1">
      <c r="B19" s="35"/>
      <c r="D19" s="108" t="s">
        <v>29</v>
      </c>
      <c r="I19" s="110" t="s">
        <v>26</v>
      </c>
      <c r="J19" s="27" t="str">
        <f>'Rekapitulace stavby'!AN13</f>
        <v>Vyplň údaj</v>
      </c>
      <c r="L19" s="35"/>
    </row>
    <row r="20" spans="2:12" s="1" customFormat="1" ht="18" customHeight="1">
      <c r="B20" s="35"/>
      <c r="E20" s="331" t="str">
        <f>'Rekapitulace stavby'!E14</f>
        <v>Vyplň údaj</v>
      </c>
      <c r="F20" s="332"/>
      <c r="G20" s="332"/>
      <c r="H20" s="332"/>
      <c r="I20" s="110" t="s">
        <v>28</v>
      </c>
      <c r="J20" s="27" t="str">
        <f>'Rekapitulace stavby'!AN14</f>
        <v>Vyplň údaj</v>
      </c>
      <c r="L20" s="35"/>
    </row>
    <row r="21" spans="2:12" s="1" customFormat="1" ht="6.95" customHeight="1">
      <c r="B21" s="35"/>
      <c r="I21" s="109"/>
      <c r="L21" s="35"/>
    </row>
    <row r="22" spans="2:12" s="1" customFormat="1" ht="12" customHeight="1">
      <c r="B22" s="35"/>
      <c r="D22" s="108" t="s">
        <v>31</v>
      </c>
      <c r="I22" s="110" t="s">
        <v>26</v>
      </c>
      <c r="J22" s="14" t="str">
        <f>IF('Rekapitulace stavby'!AN16="","",'Rekapitulace stavby'!AN16)</f>
        <v/>
      </c>
      <c r="L22" s="35"/>
    </row>
    <row r="23" spans="2:12" s="1" customFormat="1" ht="18" customHeight="1">
      <c r="B23" s="35"/>
      <c r="E23" s="14" t="str">
        <f>IF('Rekapitulace stavby'!E17="","",'Rekapitulace stavby'!E17)</f>
        <v xml:space="preserve"> </v>
      </c>
      <c r="I23" s="110" t="s">
        <v>28</v>
      </c>
      <c r="J23" s="14" t="str">
        <f>IF('Rekapitulace stavby'!AN17="","",'Rekapitulace stavby'!AN17)</f>
        <v/>
      </c>
      <c r="L23" s="35"/>
    </row>
    <row r="24" spans="2:12" s="1" customFormat="1" ht="6.95" customHeight="1">
      <c r="B24" s="35"/>
      <c r="I24" s="109"/>
      <c r="L24" s="35"/>
    </row>
    <row r="25" spans="2:12" s="1" customFormat="1" ht="12" customHeight="1">
      <c r="B25" s="35"/>
      <c r="D25" s="108" t="s">
        <v>33</v>
      </c>
      <c r="I25" s="110" t="s">
        <v>26</v>
      </c>
      <c r="J25" s="14" t="s">
        <v>19</v>
      </c>
      <c r="L25" s="35"/>
    </row>
    <row r="26" spans="2:12" s="1" customFormat="1" ht="18" customHeight="1">
      <c r="B26" s="35"/>
      <c r="E26" s="14" t="s">
        <v>34</v>
      </c>
      <c r="I26" s="110" t="s">
        <v>28</v>
      </c>
      <c r="J26" s="14" t="s">
        <v>19</v>
      </c>
      <c r="L26" s="35"/>
    </row>
    <row r="27" spans="2:12" s="1" customFormat="1" ht="6.95" customHeight="1">
      <c r="B27" s="35"/>
      <c r="I27" s="109"/>
      <c r="L27" s="35"/>
    </row>
    <row r="28" spans="2:12" s="1" customFormat="1" ht="12" customHeight="1">
      <c r="B28" s="35"/>
      <c r="D28" s="108" t="s">
        <v>35</v>
      </c>
      <c r="I28" s="109"/>
      <c r="L28" s="35"/>
    </row>
    <row r="29" spans="2:12" s="7" customFormat="1" ht="45" customHeight="1">
      <c r="B29" s="112"/>
      <c r="E29" s="333" t="s">
        <v>36</v>
      </c>
      <c r="F29" s="333"/>
      <c r="G29" s="333"/>
      <c r="H29" s="333"/>
      <c r="I29" s="113"/>
      <c r="L29" s="112"/>
    </row>
    <row r="30" spans="2:12" s="1" customFormat="1" ht="6.95" customHeight="1">
      <c r="B30" s="35"/>
      <c r="I30" s="109"/>
      <c r="L30" s="35"/>
    </row>
    <row r="31" spans="2:12" s="1" customFormat="1" ht="6.95" customHeight="1">
      <c r="B31" s="35"/>
      <c r="D31" s="53"/>
      <c r="E31" s="53"/>
      <c r="F31" s="53"/>
      <c r="G31" s="53"/>
      <c r="H31" s="53"/>
      <c r="I31" s="114"/>
      <c r="J31" s="53"/>
      <c r="K31" s="53"/>
      <c r="L31" s="35"/>
    </row>
    <row r="32" spans="2:12" s="1" customFormat="1" ht="25.35" customHeight="1">
      <c r="B32" s="35"/>
      <c r="D32" s="115" t="s">
        <v>37</v>
      </c>
      <c r="I32" s="109"/>
      <c r="J32" s="116">
        <f>ROUND(J109, 2)</f>
        <v>0</v>
      </c>
      <c r="L32" s="35"/>
    </row>
    <row r="33" spans="2:12" s="1" customFormat="1" ht="6.95" customHeight="1">
      <c r="B33" s="35"/>
      <c r="D33" s="53"/>
      <c r="E33" s="53"/>
      <c r="F33" s="53"/>
      <c r="G33" s="53"/>
      <c r="H33" s="53"/>
      <c r="I33" s="114"/>
      <c r="J33" s="53"/>
      <c r="K33" s="53"/>
      <c r="L33" s="35"/>
    </row>
    <row r="34" spans="2:12" s="1" customFormat="1" ht="14.45" customHeight="1">
      <c r="B34" s="35"/>
      <c r="F34" s="117" t="s">
        <v>39</v>
      </c>
      <c r="I34" s="118" t="s">
        <v>38</v>
      </c>
      <c r="J34" s="117" t="s">
        <v>40</v>
      </c>
      <c r="L34" s="35"/>
    </row>
    <row r="35" spans="2:12" s="1" customFormat="1" ht="14.45" customHeight="1">
      <c r="B35" s="35"/>
      <c r="D35" s="108" t="s">
        <v>41</v>
      </c>
      <c r="E35" s="108" t="s">
        <v>42</v>
      </c>
      <c r="F35" s="119">
        <f>ROUND((SUM(BE109:BE346)),  2)</f>
        <v>0</v>
      </c>
      <c r="I35" s="120">
        <v>0.21</v>
      </c>
      <c r="J35" s="119">
        <f>ROUND(((SUM(BE109:BE346))*I35),  2)</f>
        <v>0</v>
      </c>
      <c r="L35" s="35"/>
    </row>
    <row r="36" spans="2:12" s="1" customFormat="1" ht="14.45" customHeight="1">
      <c r="B36" s="35"/>
      <c r="E36" s="108" t="s">
        <v>43</v>
      </c>
      <c r="F36" s="119">
        <f>ROUND((SUM(BF109:BF346)),  2)</f>
        <v>0</v>
      </c>
      <c r="I36" s="120">
        <v>0.15</v>
      </c>
      <c r="J36" s="119">
        <f>ROUND(((SUM(BF109:BF346))*I36),  2)</f>
        <v>0</v>
      </c>
      <c r="L36" s="35"/>
    </row>
    <row r="37" spans="2:12" s="1" customFormat="1" ht="14.45" hidden="1" customHeight="1">
      <c r="B37" s="35"/>
      <c r="E37" s="108" t="s">
        <v>44</v>
      </c>
      <c r="F37" s="119">
        <f>ROUND((SUM(BG109:BG346)),  2)</f>
        <v>0</v>
      </c>
      <c r="I37" s="120">
        <v>0.21</v>
      </c>
      <c r="J37" s="119">
        <f>0</f>
        <v>0</v>
      </c>
      <c r="L37" s="35"/>
    </row>
    <row r="38" spans="2:12" s="1" customFormat="1" ht="14.45" hidden="1" customHeight="1">
      <c r="B38" s="35"/>
      <c r="E38" s="108" t="s">
        <v>45</v>
      </c>
      <c r="F38" s="119">
        <f>ROUND((SUM(BH109:BH346)),  2)</f>
        <v>0</v>
      </c>
      <c r="I38" s="120">
        <v>0.15</v>
      </c>
      <c r="J38" s="119">
        <f>0</f>
        <v>0</v>
      </c>
      <c r="L38" s="35"/>
    </row>
    <row r="39" spans="2:12" s="1" customFormat="1" ht="14.45" hidden="1" customHeight="1">
      <c r="B39" s="35"/>
      <c r="E39" s="108" t="s">
        <v>46</v>
      </c>
      <c r="F39" s="119">
        <f>ROUND((SUM(BI109:BI346)),  2)</f>
        <v>0</v>
      </c>
      <c r="I39" s="120">
        <v>0</v>
      </c>
      <c r="J39" s="119">
        <f>0</f>
        <v>0</v>
      </c>
      <c r="L39" s="35"/>
    </row>
    <row r="40" spans="2:12" s="1" customFormat="1" ht="6.95" customHeight="1">
      <c r="B40" s="35"/>
      <c r="I40" s="109"/>
      <c r="L40" s="35"/>
    </row>
    <row r="41" spans="2:12" s="1" customFormat="1" ht="25.35" customHeight="1">
      <c r="B41" s="35"/>
      <c r="C41" s="121"/>
      <c r="D41" s="122" t="s">
        <v>47</v>
      </c>
      <c r="E41" s="123"/>
      <c r="F41" s="123"/>
      <c r="G41" s="124" t="s">
        <v>48</v>
      </c>
      <c r="H41" s="125" t="s">
        <v>49</v>
      </c>
      <c r="I41" s="126"/>
      <c r="J41" s="127">
        <f>SUM(J32:J39)</f>
        <v>0</v>
      </c>
      <c r="K41" s="128"/>
      <c r="L41" s="35"/>
    </row>
    <row r="42" spans="2:12" s="1" customFormat="1" ht="14.45" customHeight="1">
      <c r="B42" s="129"/>
      <c r="C42" s="130"/>
      <c r="D42" s="130"/>
      <c r="E42" s="130"/>
      <c r="F42" s="130"/>
      <c r="G42" s="130"/>
      <c r="H42" s="130"/>
      <c r="I42" s="131"/>
      <c r="J42" s="130"/>
      <c r="K42" s="130"/>
      <c r="L42" s="35"/>
    </row>
    <row r="46" spans="2:12" s="1" customFormat="1" ht="6.95" customHeight="1">
      <c r="B46" s="132"/>
      <c r="C46" s="133"/>
      <c r="D46" s="133"/>
      <c r="E46" s="133"/>
      <c r="F46" s="133"/>
      <c r="G46" s="133"/>
      <c r="H46" s="133"/>
      <c r="I46" s="134"/>
      <c r="J46" s="133"/>
      <c r="K46" s="133"/>
      <c r="L46" s="35"/>
    </row>
    <row r="47" spans="2:12" s="1" customFormat="1" ht="24.95" customHeight="1">
      <c r="B47" s="31"/>
      <c r="C47" s="20" t="s">
        <v>110</v>
      </c>
      <c r="D47" s="32"/>
      <c r="E47" s="32"/>
      <c r="F47" s="32"/>
      <c r="G47" s="32"/>
      <c r="H47" s="32"/>
      <c r="I47" s="109"/>
      <c r="J47" s="32"/>
      <c r="K47" s="32"/>
      <c r="L47" s="35"/>
    </row>
    <row r="48" spans="2:12" s="1" customFormat="1" ht="6.95" customHeight="1">
      <c r="B48" s="31"/>
      <c r="C48" s="32"/>
      <c r="D48" s="32"/>
      <c r="E48" s="32"/>
      <c r="F48" s="32"/>
      <c r="G48" s="32"/>
      <c r="H48" s="32"/>
      <c r="I48" s="109"/>
      <c r="J48" s="32"/>
      <c r="K48" s="32"/>
      <c r="L48" s="35"/>
    </row>
    <row r="49" spans="2:47" s="1" customFormat="1" ht="12" customHeight="1">
      <c r="B49" s="31"/>
      <c r="C49" s="26" t="s">
        <v>16</v>
      </c>
      <c r="D49" s="32"/>
      <c r="E49" s="32"/>
      <c r="F49" s="32"/>
      <c r="G49" s="32"/>
      <c r="H49" s="32"/>
      <c r="I49" s="109"/>
      <c r="J49" s="32"/>
      <c r="K49" s="32"/>
      <c r="L49" s="35"/>
    </row>
    <row r="50" spans="2:47" s="1" customFormat="1" ht="16.5" customHeight="1">
      <c r="B50" s="31"/>
      <c r="C50" s="32"/>
      <c r="D50" s="32"/>
      <c r="E50" s="334" t="str">
        <f>E7</f>
        <v>GENERÁLNÍ OPRAVA E1 - rozdělení</v>
      </c>
      <c r="F50" s="335"/>
      <c r="G50" s="335"/>
      <c r="H50" s="335"/>
      <c r="I50" s="109"/>
      <c r="J50" s="32"/>
      <c r="K50" s="32"/>
      <c r="L50" s="35"/>
    </row>
    <row r="51" spans="2:47" ht="12" customHeight="1">
      <c r="B51" s="18"/>
      <c r="C51" s="26" t="s">
        <v>106</v>
      </c>
      <c r="D51" s="19"/>
      <c r="E51" s="19"/>
      <c r="F51" s="19"/>
      <c r="G51" s="19"/>
      <c r="H51" s="19"/>
      <c r="J51" s="19"/>
      <c r="K51" s="19"/>
      <c r="L51" s="17"/>
    </row>
    <row r="52" spans="2:47" s="1" customFormat="1" ht="16.5" customHeight="1">
      <c r="B52" s="31"/>
      <c r="C52" s="32"/>
      <c r="D52" s="32"/>
      <c r="E52" s="334" t="s">
        <v>716</v>
      </c>
      <c r="F52" s="302"/>
      <c r="G52" s="302"/>
      <c r="H52" s="302"/>
      <c r="I52" s="109"/>
      <c r="J52" s="32"/>
      <c r="K52" s="32"/>
      <c r="L52" s="35"/>
    </row>
    <row r="53" spans="2:47" s="1" customFormat="1" ht="12" customHeight="1">
      <c r="B53" s="31"/>
      <c r="C53" s="26" t="s">
        <v>108</v>
      </c>
      <c r="D53" s="32"/>
      <c r="E53" s="32"/>
      <c r="F53" s="32"/>
      <c r="G53" s="32"/>
      <c r="H53" s="32"/>
      <c r="I53" s="109"/>
      <c r="J53" s="32"/>
      <c r="K53" s="32"/>
      <c r="L53" s="35"/>
    </row>
    <row r="54" spans="2:47" s="1" customFormat="1" ht="16.5" customHeight="1">
      <c r="B54" s="31"/>
      <c r="C54" s="32"/>
      <c r="D54" s="32"/>
      <c r="E54" s="303" t="str">
        <f>E11</f>
        <v>02n - Nové konstrukce - neinvestiční náklady</v>
      </c>
      <c r="F54" s="302"/>
      <c r="G54" s="302"/>
      <c r="H54" s="302"/>
      <c r="I54" s="109"/>
      <c r="J54" s="32"/>
      <c r="K54" s="32"/>
      <c r="L54" s="35"/>
    </row>
    <row r="55" spans="2:47" s="1" customFormat="1" ht="6.95" customHeight="1">
      <c r="B55" s="31"/>
      <c r="C55" s="32"/>
      <c r="D55" s="32"/>
      <c r="E55" s="32"/>
      <c r="F55" s="32"/>
      <c r="G55" s="32"/>
      <c r="H55" s="32"/>
      <c r="I55" s="109"/>
      <c r="J55" s="32"/>
      <c r="K55" s="32"/>
      <c r="L55" s="35"/>
    </row>
    <row r="56" spans="2:47" s="1" customFormat="1" ht="12" customHeight="1">
      <c r="B56" s="31"/>
      <c r="C56" s="26" t="s">
        <v>21</v>
      </c>
      <c r="D56" s="32"/>
      <c r="E56" s="32"/>
      <c r="F56" s="24" t="str">
        <f>F14</f>
        <v>Liberec</v>
      </c>
      <c r="G56" s="32"/>
      <c r="H56" s="32"/>
      <c r="I56" s="110" t="s">
        <v>23</v>
      </c>
      <c r="J56" s="52" t="str">
        <f>IF(J14="","",J14)</f>
        <v>27. 2. 2019</v>
      </c>
      <c r="K56" s="32"/>
      <c r="L56" s="35"/>
    </row>
    <row r="57" spans="2:47" s="1" customFormat="1" ht="6.95" customHeight="1">
      <c r="B57" s="31"/>
      <c r="C57" s="32"/>
      <c r="D57" s="32"/>
      <c r="E57" s="32"/>
      <c r="F57" s="32"/>
      <c r="G57" s="32"/>
      <c r="H57" s="32"/>
      <c r="I57" s="109"/>
      <c r="J57" s="32"/>
      <c r="K57" s="32"/>
      <c r="L57" s="35"/>
    </row>
    <row r="58" spans="2:47" s="1" customFormat="1" ht="13.7" customHeight="1">
      <c r="B58" s="31"/>
      <c r="C58" s="26" t="s">
        <v>25</v>
      </c>
      <c r="D58" s="32"/>
      <c r="E58" s="32"/>
      <c r="F58" s="24" t="str">
        <f>E17</f>
        <v xml:space="preserve"> </v>
      </c>
      <c r="G58" s="32"/>
      <c r="H58" s="32"/>
      <c r="I58" s="110" t="s">
        <v>31</v>
      </c>
      <c r="J58" s="29" t="str">
        <f>E23</f>
        <v xml:space="preserve"> </v>
      </c>
      <c r="K58" s="32"/>
      <c r="L58" s="35"/>
    </row>
    <row r="59" spans="2:47" s="1" customFormat="1" ht="13.7" customHeight="1">
      <c r="B59" s="31"/>
      <c r="C59" s="26" t="s">
        <v>29</v>
      </c>
      <c r="D59" s="32"/>
      <c r="E59" s="32"/>
      <c r="F59" s="24" t="str">
        <f>IF(E20="","",E20)</f>
        <v>Vyplň údaj</v>
      </c>
      <c r="G59" s="32"/>
      <c r="H59" s="32"/>
      <c r="I59" s="110" t="s">
        <v>33</v>
      </c>
      <c r="J59" s="29" t="str">
        <f>E26</f>
        <v>Propos Liberec s.r.o.</v>
      </c>
      <c r="K59" s="32"/>
      <c r="L59" s="35"/>
    </row>
    <row r="60" spans="2:47" s="1" customFormat="1" ht="10.35" customHeight="1">
      <c r="B60" s="31"/>
      <c r="C60" s="32"/>
      <c r="D60" s="32"/>
      <c r="E60" s="32"/>
      <c r="F60" s="32"/>
      <c r="G60" s="32"/>
      <c r="H60" s="32"/>
      <c r="I60" s="109"/>
      <c r="J60" s="32"/>
      <c r="K60" s="32"/>
      <c r="L60" s="35"/>
    </row>
    <row r="61" spans="2:47" s="1" customFormat="1" ht="29.25" customHeight="1">
      <c r="B61" s="31"/>
      <c r="C61" s="135" t="s">
        <v>111</v>
      </c>
      <c r="D61" s="136"/>
      <c r="E61" s="136"/>
      <c r="F61" s="136"/>
      <c r="G61" s="136"/>
      <c r="H61" s="136"/>
      <c r="I61" s="137"/>
      <c r="J61" s="138" t="s">
        <v>112</v>
      </c>
      <c r="K61" s="136"/>
      <c r="L61" s="35"/>
    </row>
    <row r="62" spans="2:47" s="1" customFormat="1" ht="10.35" customHeight="1">
      <c r="B62" s="31"/>
      <c r="C62" s="32"/>
      <c r="D62" s="32"/>
      <c r="E62" s="32"/>
      <c r="F62" s="32"/>
      <c r="G62" s="32"/>
      <c r="H62" s="32"/>
      <c r="I62" s="109"/>
      <c r="J62" s="32"/>
      <c r="K62" s="32"/>
      <c r="L62" s="35"/>
    </row>
    <row r="63" spans="2:47" s="1" customFormat="1" ht="22.9" customHeight="1">
      <c r="B63" s="31"/>
      <c r="C63" s="139" t="s">
        <v>69</v>
      </c>
      <c r="D63" s="32"/>
      <c r="E63" s="32"/>
      <c r="F63" s="32"/>
      <c r="G63" s="32"/>
      <c r="H63" s="32"/>
      <c r="I63" s="109"/>
      <c r="J63" s="70">
        <f>J109</f>
        <v>0</v>
      </c>
      <c r="K63" s="32"/>
      <c r="L63" s="35"/>
      <c r="AU63" s="14" t="s">
        <v>113</v>
      </c>
    </row>
    <row r="64" spans="2:47" s="8" customFormat="1" ht="24.95" customHeight="1">
      <c r="B64" s="140"/>
      <c r="C64" s="141"/>
      <c r="D64" s="142" t="s">
        <v>114</v>
      </c>
      <c r="E64" s="143"/>
      <c r="F64" s="143"/>
      <c r="G64" s="143"/>
      <c r="H64" s="143"/>
      <c r="I64" s="144"/>
      <c r="J64" s="145">
        <f>J110</f>
        <v>0</v>
      </c>
      <c r="K64" s="141"/>
      <c r="L64" s="146"/>
    </row>
    <row r="65" spans="2:12" s="9" customFormat="1" ht="19.899999999999999" customHeight="1">
      <c r="B65" s="147"/>
      <c r="C65" s="91"/>
      <c r="D65" s="148" t="s">
        <v>243</v>
      </c>
      <c r="E65" s="149"/>
      <c r="F65" s="149"/>
      <c r="G65" s="149"/>
      <c r="H65" s="149"/>
      <c r="I65" s="150"/>
      <c r="J65" s="151">
        <f>J111</f>
        <v>0</v>
      </c>
      <c r="K65" s="91"/>
      <c r="L65" s="152"/>
    </row>
    <row r="66" spans="2:12" s="9" customFormat="1" ht="19.899999999999999" customHeight="1">
      <c r="B66" s="147"/>
      <c r="C66" s="91"/>
      <c r="D66" s="148" t="s">
        <v>244</v>
      </c>
      <c r="E66" s="149"/>
      <c r="F66" s="149"/>
      <c r="G66" s="149"/>
      <c r="H66" s="149"/>
      <c r="I66" s="150"/>
      <c r="J66" s="151">
        <f>J116</f>
        <v>0</v>
      </c>
      <c r="K66" s="91"/>
      <c r="L66" s="152"/>
    </row>
    <row r="67" spans="2:12" s="9" customFormat="1" ht="19.899999999999999" customHeight="1">
      <c r="B67" s="147"/>
      <c r="C67" s="91"/>
      <c r="D67" s="148" t="s">
        <v>245</v>
      </c>
      <c r="E67" s="149"/>
      <c r="F67" s="149"/>
      <c r="G67" s="149"/>
      <c r="H67" s="149"/>
      <c r="I67" s="150"/>
      <c r="J67" s="151">
        <f>J118</f>
        <v>0</v>
      </c>
      <c r="K67" s="91"/>
      <c r="L67" s="152"/>
    </row>
    <row r="68" spans="2:12" s="9" customFormat="1" ht="19.899999999999999" customHeight="1">
      <c r="B68" s="147"/>
      <c r="C68" s="91"/>
      <c r="D68" s="148" t="s">
        <v>116</v>
      </c>
      <c r="E68" s="149"/>
      <c r="F68" s="149"/>
      <c r="G68" s="149"/>
      <c r="H68" s="149"/>
      <c r="I68" s="150"/>
      <c r="J68" s="151">
        <f>J140</f>
        <v>0</v>
      </c>
      <c r="K68" s="91"/>
      <c r="L68" s="152"/>
    </row>
    <row r="69" spans="2:12" s="9" customFormat="1" ht="19.899999999999999" customHeight="1">
      <c r="B69" s="147"/>
      <c r="C69" s="91"/>
      <c r="D69" s="148" t="s">
        <v>246</v>
      </c>
      <c r="E69" s="149"/>
      <c r="F69" s="149"/>
      <c r="G69" s="149"/>
      <c r="H69" s="149"/>
      <c r="I69" s="150"/>
      <c r="J69" s="151">
        <f>J152</f>
        <v>0</v>
      </c>
      <c r="K69" s="91"/>
      <c r="L69" s="152"/>
    </row>
    <row r="70" spans="2:12" s="8" customFormat="1" ht="24.95" customHeight="1">
      <c r="B70" s="140"/>
      <c r="C70" s="141"/>
      <c r="D70" s="142" t="s">
        <v>247</v>
      </c>
      <c r="E70" s="143"/>
      <c r="F70" s="143"/>
      <c r="G70" s="143"/>
      <c r="H70" s="143"/>
      <c r="I70" s="144"/>
      <c r="J70" s="145">
        <f>J154</f>
        <v>0</v>
      </c>
      <c r="K70" s="141"/>
      <c r="L70" s="146"/>
    </row>
    <row r="71" spans="2:12" s="9" customFormat="1" ht="19.899999999999999" customHeight="1">
      <c r="B71" s="147"/>
      <c r="C71" s="91"/>
      <c r="D71" s="148" t="s">
        <v>718</v>
      </c>
      <c r="E71" s="149"/>
      <c r="F71" s="149"/>
      <c r="G71" s="149"/>
      <c r="H71" s="149"/>
      <c r="I71" s="150"/>
      <c r="J71" s="151">
        <f>J155</f>
        <v>0</v>
      </c>
      <c r="K71" s="91"/>
      <c r="L71" s="152"/>
    </row>
    <row r="72" spans="2:12" s="9" customFormat="1" ht="19.899999999999999" customHeight="1">
      <c r="B72" s="147"/>
      <c r="C72" s="91"/>
      <c r="D72" s="148" t="s">
        <v>719</v>
      </c>
      <c r="E72" s="149"/>
      <c r="F72" s="149"/>
      <c r="G72" s="149"/>
      <c r="H72" s="149"/>
      <c r="I72" s="150"/>
      <c r="J72" s="151">
        <f>J164</f>
        <v>0</v>
      </c>
      <c r="K72" s="91"/>
      <c r="L72" s="152"/>
    </row>
    <row r="73" spans="2:12" s="9" customFormat="1" ht="19.899999999999999" customHeight="1">
      <c r="B73" s="147"/>
      <c r="C73" s="91"/>
      <c r="D73" s="148" t="s">
        <v>248</v>
      </c>
      <c r="E73" s="149"/>
      <c r="F73" s="149"/>
      <c r="G73" s="149"/>
      <c r="H73" s="149"/>
      <c r="I73" s="150"/>
      <c r="J73" s="151">
        <f>J171</f>
        <v>0</v>
      </c>
      <c r="K73" s="91"/>
      <c r="L73" s="152"/>
    </row>
    <row r="74" spans="2:12" s="9" customFormat="1" ht="19.899999999999999" customHeight="1">
      <c r="B74" s="147"/>
      <c r="C74" s="91"/>
      <c r="D74" s="148" t="s">
        <v>249</v>
      </c>
      <c r="E74" s="149"/>
      <c r="F74" s="149"/>
      <c r="G74" s="149"/>
      <c r="H74" s="149"/>
      <c r="I74" s="150"/>
      <c r="J74" s="151">
        <f>J174</f>
        <v>0</v>
      </c>
      <c r="K74" s="91"/>
      <c r="L74" s="152"/>
    </row>
    <row r="75" spans="2:12" s="9" customFormat="1" ht="19.899999999999999" customHeight="1">
      <c r="B75" s="147"/>
      <c r="C75" s="91"/>
      <c r="D75" s="148" t="s">
        <v>250</v>
      </c>
      <c r="E75" s="149"/>
      <c r="F75" s="149"/>
      <c r="G75" s="149"/>
      <c r="H75" s="149"/>
      <c r="I75" s="150"/>
      <c r="J75" s="151">
        <f>J185</f>
        <v>0</v>
      </c>
      <c r="K75" s="91"/>
      <c r="L75" s="152"/>
    </row>
    <row r="76" spans="2:12" s="9" customFormat="1" ht="19.899999999999999" customHeight="1">
      <c r="B76" s="147"/>
      <c r="C76" s="91"/>
      <c r="D76" s="148" t="s">
        <v>1068</v>
      </c>
      <c r="E76" s="149"/>
      <c r="F76" s="149"/>
      <c r="G76" s="149"/>
      <c r="H76" s="149"/>
      <c r="I76" s="150"/>
      <c r="J76" s="151">
        <f>J195</f>
        <v>0</v>
      </c>
      <c r="K76" s="91"/>
      <c r="L76" s="152"/>
    </row>
    <row r="77" spans="2:12" s="9" customFormat="1" ht="19.899999999999999" customHeight="1">
      <c r="B77" s="147"/>
      <c r="C77" s="91"/>
      <c r="D77" s="148" t="s">
        <v>251</v>
      </c>
      <c r="E77" s="149"/>
      <c r="F77" s="149"/>
      <c r="G77" s="149"/>
      <c r="H77" s="149"/>
      <c r="I77" s="150"/>
      <c r="J77" s="151">
        <f>J197</f>
        <v>0</v>
      </c>
      <c r="K77" s="91"/>
      <c r="L77" s="152"/>
    </row>
    <row r="78" spans="2:12" s="9" customFormat="1" ht="19.899999999999999" customHeight="1">
      <c r="B78" s="147"/>
      <c r="C78" s="91"/>
      <c r="D78" s="148" t="s">
        <v>252</v>
      </c>
      <c r="E78" s="149"/>
      <c r="F78" s="149"/>
      <c r="G78" s="149"/>
      <c r="H78" s="149"/>
      <c r="I78" s="150"/>
      <c r="J78" s="151">
        <f>J218</f>
        <v>0</v>
      </c>
      <c r="K78" s="91"/>
      <c r="L78" s="152"/>
    </row>
    <row r="79" spans="2:12" s="9" customFormat="1" ht="19.899999999999999" customHeight="1">
      <c r="B79" s="147"/>
      <c r="C79" s="91"/>
      <c r="D79" s="148" t="s">
        <v>253</v>
      </c>
      <c r="E79" s="149"/>
      <c r="F79" s="149"/>
      <c r="G79" s="149"/>
      <c r="H79" s="149"/>
      <c r="I79" s="150"/>
      <c r="J79" s="151">
        <f>J237</f>
        <v>0</v>
      </c>
      <c r="K79" s="91"/>
      <c r="L79" s="152"/>
    </row>
    <row r="80" spans="2:12" s="9" customFormat="1" ht="19.899999999999999" customHeight="1">
      <c r="B80" s="147"/>
      <c r="C80" s="91"/>
      <c r="D80" s="148" t="s">
        <v>1069</v>
      </c>
      <c r="E80" s="149"/>
      <c r="F80" s="149"/>
      <c r="G80" s="149"/>
      <c r="H80" s="149"/>
      <c r="I80" s="150"/>
      <c r="J80" s="151">
        <f>J279</f>
        <v>0</v>
      </c>
      <c r="K80" s="91"/>
      <c r="L80" s="152"/>
    </row>
    <row r="81" spans="2:12" s="9" customFormat="1" ht="19.899999999999999" customHeight="1">
      <c r="B81" s="147"/>
      <c r="C81" s="91"/>
      <c r="D81" s="148" t="s">
        <v>1070</v>
      </c>
      <c r="E81" s="149"/>
      <c r="F81" s="149"/>
      <c r="G81" s="149"/>
      <c r="H81" s="149"/>
      <c r="I81" s="150"/>
      <c r="J81" s="151">
        <f>J285</f>
        <v>0</v>
      </c>
      <c r="K81" s="91"/>
      <c r="L81" s="152"/>
    </row>
    <row r="82" spans="2:12" s="9" customFormat="1" ht="19.899999999999999" customHeight="1">
      <c r="B82" s="147"/>
      <c r="C82" s="91"/>
      <c r="D82" s="148" t="s">
        <v>1071</v>
      </c>
      <c r="E82" s="149"/>
      <c r="F82" s="149"/>
      <c r="G82" s="149"/>
      <c r="H82" s="149"/>
      <c r="I82" s="150"/>
      <c r="J82" s="151">
        <f>J295</f>
        <v>0</v>
      </c>
      <c r="K82" s="91"/>
      <c r="L82" s="152"/>
    </row>
    <row r="83" spans="2:12" s="9" customFormat="1" ht="19.899999999999999" customHeight="1">
      <c r="B83" s="147"/>
      <c r="C83" s="91"/>
      <c r="D83" s="148" t="s">
        <v>254</v>
      </c>
      <c r="E83" s="149"/>
      <c r="F83" s="149"/>
      <c r="G83" s="149"/>
      <c r="H83" s="149"/>
      <c r="I83" s="150"/>
      <c r="J83" s="151">
        <f>J301</f>
        <v>0</v>
      </c>
      <c r="K83" s="91"/>
      <c r="L83" s="152"/>
    </row>
    <row r="84" spans="2:12" s="9" customFormat="1" ht="19.899999999999999" customHeight="1">
      <c r="B84" s="147"/>
      <c r="C84" s="91"/>
      <c r="D84" s="148" t="s">
        <v>1072</v>
      </c>
      <c r="E84" s="149"/>
      <c r="F84" s="149"/>
      <c r="G84" s="149"/>
      <c r="H84" s="149"/>
      <c r="I84" s="150"/>
      <c r="J84" s="151">
        <f>J314</f>
        <v>0</v>
      </c>
      <c r="K84" s="91"/>
      <c r="L84" s="152"/>
    </row>
    <row r="85" spans="2:12" s="9" customFormat="1" ht="19.899999999999999" customHeight="1">
      <c r="B85" s="147"/>
      <c r="C85" s="91"/>
      <c r="D85" s="148" t="s">
        <v>1073</v>
      </c>
      <c r="E85" s="149"/>
      <c r="F85" s="149"/>
      <c r="G85" s="149"/>
      <c r="H85" s="149"/>
      <c r="I85" s="150"/>
      <c r="J85" s="151">
        <f>J323</f>
        <v>0</v>
      </c>
      <c r="K85" s="91"/>
      <c r="L85" s="152"/>
    </row>
    <row r="86" spans="2:12" s="9" customFormat="1" ht="19.899999999999999" customHeight="1">
      <c r="B86" s="147"/>
      <c r="C86" s="91"/>
      <c r="D86" s="148" t="s">
        <v>255</v>
      </c>
      <c r="E86" s="149"/>
      <c r="F86" s="149"/>
      <c r="G86" s="149"/>
      <c r="H86" s="149"/>
      <c r="I86" s="150"/>
      <c r="J86" s="151">
        <f>J339</f>
        <v>0</v>
      </c>
      <c r="K86" s="91"/>
      <c r="L86" s="152"/>
    </row>
    <row r="87" spans="2:12" s="9" customFormat="1" ht="19.899999999999999" customHeight="1">
      <c r="B87" s="147"/>
      <c r="C87" s="91"/>
      <c r="D87" s="148" t="s">
        <v>256</v>
      </c>
      <c r="E87" s="149"/>
      <c r="F87" s="149"/>
      <c r="G87" s="149"/>
      <c r="H87" s="149"/>
      <c r="I87" s="150"/>
      <c r="J87" s="151">
        <f>J344</f>
        <v>0</v>
      </c>
      <c r="K87" s="91"/>
      <c r="L87" s="152"/>
    </row>
    <row r="88" spans="2:12" s="1" customFormat="1" ht="21.75" customHeight="1">
      <c r="B88" s="31"/>
      <c r="C88" s="32"/>
      <c r="D88" s="32"/>
      <c r="E88" s="32"/>
      <c r="F88" s="32"/>
      <c r="G88" s="32"/>
      <c r="H88" s="32"/>
      <c r="I88" s="109"/>
      <c r="J88" s="32"/>
      <c r="K88" s="32"/>
      <c r="L88" s="35"/>
    </row>
    <row r="89" spans="2:12" s="1" customFormat="1" ht="6.95" customHeight="1">
      <c r="B89" s="43"/>
      <c r="C89" s="44"/>
      <c r="D89" s="44"/>
      <c r="E89" s="44"/>
      <c r="F89" s="44"/>
      <c r="G89" s="44"/>
      <c r="H89" s="44"/>
      <c r="I89" s="131"/>
      <c r="J89" s="44"/>
      <c r="K89" s="44"/>
      <c r="L89" s="35"/>
    </row>
    <row r="93" spans="2:12" s="1" customFormat="1" ht="6.95" customHeight="1">
      <c r="B93" s="45"/>
      <c r="C93" s="46"/>
      <c r="D93" s="46"/>
      <c r="E93" s="46"/>
      <c r="F93" s="46"/>
      <c r="G93" s="46"/>
      <c r="H93" s="46"/>
      <c r="I93" s="134"/>
      <c r="J93" s="46"/>
      <c r="K93" s="46"/>
      <c r="L93" s="35"/>
    </row>
    <row r="94" spans="2:12" s="1" customFormat="1" ht="24.95" customHeight="1">
      <c r="B94" s="31"/>
      <c r="C94" s="20" t="s">
        <v>118</v>
      </c>
      <c r="D94" s="32"/>
      <c r="E94" s="32"/>
      <c r="F94" s="32"/>
      <c r="G94" s="32"/>
      <c r="H94" s="32"/>
      <c r="I94" s="109"/>
      <c r="J94" s="32"/>
      <c r="K94" s="32"/>
      <c r="L94" s="35"/>
    </row>
    <row r="95" spans="2:12" s="1" customFormat="1" ht="6.95" customHeight="1">
      <c r="B95" s="31"/>
      <c r="C95" s="32"/>
      <c r="D95" s="32"/>
      <c r="E95" s="32"/>
      <c r="F95" s="32"/>
      <c r="G95" s="32"/>
      <c r="H95" s="32"/>
      <c r="I95" s="109"/>
      <c r="J95" s="32"/>
      <c r="K95" s="32"/>
      <c r="L95" s="35"/>
    </row>
    <row r="96" spans="2:12" s="1" customFormat="1" ht="12" customHeight="1">
      <c r="B96" s="31"/>
      <c r="C96" s="26" t="s">
        <v>16</v>
      </c>
      <c r="D96" s="32"/>
      <c r="E96" s="32"/>
      <c r="F96" s="32"/>
      <c r="G96" s="32"/>
      <c r="H96" s="32"/>
      <c r="I96" s="109"/>
      <c r="J96" s="32"/>
      <c r="K96" s="32"/>
      <c r="L96" s="35"/>
    </row>
    <row r="97" spans="2:65" s="1" customFormat="1" ht="16.5" customHeight="1">
      <c r="B97" s="31"/>
      <c r="C97" s="32"/>
      <c r="D97" s="32"/>
      <c r="E97" s="334" t="str">
        <f>E7</f>
        <v>GENERÁLNÍ OPRAVA E1 - rozdělení</v>
      </c>
      <c r="F97" s="335"/>
      <c r="G97" s="335"/>
      <c r="H97" s="335"/>
      <c r="I97" s="109"/>
      <c r="J97" s="32"/>
      <c r="K97" s="32"/>
      <c r="L97" s="35"/>
    </row>
    <row r="98" spans="2:65" ht="12" customHeight="1">
      <c r="B98" s="18"/>
      <c r="C98" s="26" t="s">
        <v>106</v>
      </c>
      <c r="D98" s="19"/>
      <c r="E98" s="19"/>
      <c r="F98" s="19"/>
      <c r="G98" s="19"/>
      <c r="H98" s="19"/>
      <c r="J98" s="19"/>
      <c r="K98" s="19"/>
      <c r="L98" s="17"/>
    </row>
    <row r="99" spans="2:65" s="1" customFormat="1" ht="16.5" customHeight="1">
      <c r="B99" s="31"/>
      <c r="C99" s="32"/>
      <c r="D99" s="32"/>
      <c r="E99" s="334" t="s">
        <v>716</v>
      </c>
      <c r="F99" s="302"/>
      <c r="G99" s="302"/>
      <c r="H99" s="302"/>
      <c r="I99" s="109"/>
      <c r="J99" s="32"/>
      <c r="K99" s="32"/>
      <c r="L99" s="35"/>
    </row>
    <row r="100" spans="2:65" s="1" customFormat="1" ht="12" customHeight="1">
      <c r="B100" s="31"/>
      <c r="C100" s="26" t="s">
        <v>108</v>
      </c>
      <c r="D100" s="32"/>
      <c r="E100" s="32"/>
      <c r="F100" s="32"/>
      <c r="G100" s="32"/>
      <c r="H100" s="32"/>
      <c r="I100" s="109"/>
      <c r="J100" s="32"/>
      <c r="K100" s="32"/>
      <c r="L100" s="35"/>
    </row>
    <row r="101" spans="2:65" s="1" customFormat="1" ht="16.5" customHeight="1">
      <c r="B101" s="31"/>
      <c r="C101" s="32"/>
      <c r="D101" s="32"/>
      <c r="E101" s="303" t="str">
        <f>E11</f>
        <v>02n - Nové konstrukce - neinvestiční náklady</v>
      </c>
      <c r="F101" s="302"/>
      <c r="G101" s="302"/>
      <c r="H101" s="302"/>
      <c r="I101" s="109"/>
      <c r="J101" s="32"/>
      <c r="K101" s="32"/>
      <c r="L101" s="35"/>
    </row>
    <row r="102" spans="2:65" s="1" customFormat="1" ht="6.95" customHeight="1">
      <c r="B102" s="31"/>
      <c r="C102" s="32"/>
      <c r="D102" s="32"/>
      <c r="E102" s="32"/>
      <c r="F102" s="32"/>
      <c r="G102" s="32"/>
      <c r="H102" s="32"/>
      <c r="I102" s="109"/>
      <c r="J102" s="32"/>
      <c r="K102" s="32"/>
      <c r="L102" s="35"/>
    </row>
    <row r="103" spans="2:65" s="1" customFormat="1" ht="12" customHeight="1">
      <c r="B103" s="31"/>
      <c r="C103" s="26" t="s">
        <v>21</v>
      </c>
      <c r="D103" s="32"/>
      <c r="E103" s="32"/>
      <c r="F103" s="24" t="str">
        <f>F14</f>
        <v>Liberec</v>
      </c>
      <c r="G103" s="32"/>
      <c r="H103" s="32"/>
      <c r="I103" s="110" t="s">
        <v>23</v>
      </c>
      <c r="J103" s="52" t="str">
        <f>IF(J14="","",J14)</f>
        <v>27. 2. 2019</v>
      </c>
      <c r="K103" s="32"/>
      <c r="L103" s="35"/>
    </row>
    <row r="104" spans="2:65" s="1" customFormat="1" ht="6.95" customHeight="1">
      <c r="B104" s="31"/>
      <c r="C104" s="32"/>
      <c r="D104" s="32"/>
      <c r="E104" s="32"/>
      <c r="F104" s="32"/>
      <c r="G104" s="32"/>
      <c r="H104" s="32"/>
      <c r="I104" s="109"/>
      <c r="J104" s="32"/>
      <c r="K104" s="32"/>
      <c r="L104" s="35"/>
    </row>
    <row r="105" spans="2:65" s="1" customFormat="1" ht="13.7" customHeight="1">
      <c r="B105" s="31"/>
      <c r="C105" s="26" t="s">
        <v>25</v>
      </c>
      <c r="D105" s="32"/>
      <c r="E105" s="32"/>
      <c r="F105" s="24" t="str">
        <f>E17</f>
        <v xml:space="preserve"> </v>
      </c>
      <c r="G105" s="32"/>
      <c r="H105" s="32"/>
      <c r="I105" s="110" t="s">
        <v>31</v>
      </c>
      <c r="J105" s="29" t="str">
        <f>E23</f>
        <v xml:space="preserve"> </v>
      </c>
      <c r="K105" s="32"/>
      <c r="L105" s="35"/>
    </row>
    <row r="106" spans="2:65" s="1" customFormat="1" ht="13.7" customHeight="1">
      <c r="B106" s="31"/>
      <c r="C106" s="26" t="s">
        <v>29</v>
      </c>
      <c r="D106" s="32"/>
      <c r="E106" s="32"/>
      <c r="F106" s="24" t="str">
        <f>IF(E20="","",E20)</f>
        <v>Vyplň údaj</v>
      </c>
      <c r="G106" s="32"/>
      <c r="H106" s="32"/>
      <c r="I106" s="110" t="s">
        <v>33</v>
      </c>
      <c r="J106" s="29" t="str">
        <f>E26</f>
        <v>Propos Liberec s.r.o.</v>
      </c>
      <c r="K106" s="32"/>
      <c r="L106" s="35"/>
    </row>
    <row r="107" spans="2:65" s="1" customFormat="1" ht="10.35" customHeight="1">
      <c r="B107" s="31"/>
      <c r="C107" s="32"/>
      <c r="D107" s="32"/>
      <c r="E107" s="32"/>
      <c r="F107" s="32"/>
      <c r="G107" s="32"/>
      <c r="H107" s="32"/>
      <c r="I107" s="109"/>
      <c r="J107" s="32"/>
      <c r="K107" s="32"/>
      <c r="L107" s="35"/>
    </row>
    <row r="108" spans="2:65" s="10" customFormat="1" ht="29.25" customHeight="1">
      <c r="B108" s="153"/>
      <c r="C108" s="154" t="s">
        <v>119</v>
      </c>
      <c r="D108" s="155" t="s">
        <v>56</v>
      </c>
      <c r="E108" s="155" t="s">
        <v>52</v>
      </c>
      <c r="F108" s="155" t="s">
        <v>53</v>
      </c>
      <c r="G108" s="155" t="s">
        <v>120</v>
      </c>
      <c r="H108" s="155" t="s">
        <v>121</v>
      </c>
      <c r="I108" s="156" t="s">
        <v>122</v>
      </c>
      <c r="J108" s="155" t="s">
        <v>112</v>
      </c>
      <c r="K108" s="157" t="s">
        <v>123</v>
      </c>
      <c r="L108" s="158"/>
      <c r="M108" s="61" t="s">
        <v>19</v>
      </c>
      <c r="N108" s="62" t="s">
        <v>41</v>
      </c>
      <c r="O108" s="62" t="s">
        <v>124</v>
      </c>
      <c r="P108" s="62" t="s">
        <v>125</v>
      </c>
      <c r="Q108" s="62" t="s">
        <v>126</v>
      </c>
      <c r="R108" s="62" t="s">
        <v>127</v>
      </c>
      <c r="S108" s="62" t="s">
        <v>128</v>
      </c>
      <c r="T108" s="63" t="s">
        <v>129</v>
      </c>
    </row>
    <row r="109" spans="2:65" s="1" customFormat="1" ht="22.9" customHeight="1">
      <c r="B109" s="31"/>
      <c r="C109" s="68" t="s">
        <v>130</v>
      </c>
      <c r="D109" s="32"/>
      <c r="E109" s="32"/>
      <c r="F109" s="32"/>
      <c r="G109" s="32"/>
      <c r="H109" s="32"/>
      <c r="I109" s="109"/>
      <c r="J109" s="159">
        <f>BK109</f>
        <v>0</v>
      </c>
      <c r="K109" s="32"/>
      <c r="L109" s="35"/>
      <c r="M109" s="64"/>
      <c r="N109" s="65"/>
      <c r="O109" s="65"/>
      <c r="P109" s="160">
        <f>P110+P154</f>
        <v>0</v>
      </c>
      <c r="Q109" s="65"/>
      <c r="R109" s="160">
        <f>R110+R154</f>
        <v>281.53580375000001</v>
      </c>
      <c r="S109" s="65"/>
      <c r="T109" s="161">
        <f>T110+T154</f>
        <v>1.10618788</v>
      </c>
      <c r="AT109" s="14" t="s">
        <v>70</v>
      </c>
      <c r="AU109" s="14" t="s">
        <v>113</v>
      </c>
      <c r="BK109" s="162">
        <f>BK110+BK154</f>
        <v>0</v>
      </c>
    </row>
    <row r="110" spans="2:65" s="11" customFormat="1" ht="25.9" customHeight="1">
      <c r="B110" s="163"/>
      <c r="C110" s="164"/>
      <c r="D110" s="165" t="s">
        <v>70</v>
      </c>
      <c r="E110" s="166" t="s">
        <v>131</v>
      </c>
      <c r="F110" s="166" t="s">
        <v>132</v>
      </c>
      <c r="G110" s="164"/>
      <c r="H110" s="164"/>
      <c r="I110" s="167"/>
      <c r="J110" s="168">
        <f>BK110</f>
        <v>0</v>
      </c>
      <c r="K110" s="164"/>
      <c r="L110" s="169"/>
      <c r="M110" s="170"/>
      <c r="N110" s="171"/>
      <c r="O110" s="171"/>
      <c r="P110" s="172">
        <f>P111+P116+P118+P140+P152</f>
        <v>0</v>
      </c>
      <c r="Q110" s="171"/>
      <c r="R110" s="172">
        <f>R111+R116+R118+R140+R152</f>
        <v>191.85192324000002</v>
      </c>
      <c r="S110" s="171"/>
      <c r="T110" s="173">
        <f>T111+T116+T118+T140+T152</f>
        <v>0</v>
      </c>
      <c r="AR110" s="174" t="s">
        <v>78</v>
      </c>
      <c r="AT110" s="175" t="s">
        <v>70</v>
      </c>
      <c r="AU110" s="175" t="s">
        <v>71</v>
      </c>
      <c r="AY110" s="174" t="s">
        <v>133</v>
      </c>
      <c r="BK110" s="176">
        <f>BK111+BK116+BK118+BK140+BK152</f>
        <v>0</v>
      </c>
    </row>
    <row r="111" spans="2:65" s="11" customFormat="1" ht="22.9" customHeight="1">
      <c r="B111" s="163"/>
      <c r="C111" s="164"/>
      <c r="D111" s="165" t="s">
        <v>70</v>
      </c>
      <c r="E111" s="177" t="s">
        <v>145</v>
      </c>
      <c r="F111" s="177" t="s">
        <v>261</v>
      </c>
      <c r="G111" s="164"/>
      <c r="H111" s="164"/>
      <c r="I111" s="167"/>
      <c r="J111" s="178">
        <f>BK111</f>
        <v>0</v>
      </c>
      <c r="K111" s="164"/>
      <c r="L111" s="169"/>
      <c r="M111" s="170"/>
      <c r="N111" s="171"/>
      <c r="O111" s="171"/>
      <c r="P111" s="172">
        <f>SUM(P112:P115)</f>
        <v>0</v>
      </c>
      <c r="Q111" s="171"/>
      <c r="R111" s="172">
        <f>SUM(R112:R115)</f>
        <v>4.4780650299999989</v>
      </c>
      <c r="S111" s="171"/>
      <c r="T111" s="173">
        <f>SUM(T112:T115)</f>
        <v>0</v>
      </c>
      <c r="AR111" s="174" t="s">
        <v>78</v>
      </c>
      <c r="AT111" s="175" t="s">
        <v>70</v>
      </c>
      <c r="AU111" s="175" t="s">
        <v>78</v>
      </c>
      <c r="AY111" s="174" t="s">
        <v>133</v>
      </c>
      <c r="BK111" s="176">
        <f>SUM(BK112:BK115)</f>
        <v>0</v>
      </c>
    </row>
    <row r="112" spans="2:65" s="1" customFormat="1" ht="16.5" customHeight="1">
      <c r="B112" s="31"/>
      <c r="C112" s="179" t="s">
        <v>78</v>
      </c>
      <c r="D112" s="179" t="s">
        <v>135</v>
      </c>
      <c r="E112" s="180" t="s">
        <v>1074</v>
      </c>
      <c r="F112" s="181" t="s">
        <v>1075</v>
      </c>
      <c r="G112" s="182" t="s">
        <v>217</v>
      </c>
      <c r="H112" s="183">
        <v>1.72</v>
      </c>
      <c r="I112" s="184"/>
      <c r="J112" s="185">
        <f>ROUND(I112*H112,2)</f>
        <v>0</v>
      </c>
      <c r="K112" s="181" t="s">
        <v>139</v>
      </c>
      <c r="L112" s="35"/>
      <c r="M112" s="186" t="s">
        <v>19</v>
      </c>
      <c r="N112" s="187" t="s">
        <v>42</v>
      </c>
      <c r="O112" s="57"/>
      <c r="P112" s="188">
        <f>O112*H112</f>
        <v>0</v>
      </c>
      <c r="Q112" s="188">
        <v>5.1679999999999997E-2</v>
      </c>
      <c r="R112" s="188">
        <f>Q112*H112</f>
        <v>8.8889599999999999E-2</v>
      </c>
      <c r="S112" s="188">
        <v>0</v>
      </c>
      <c r="T112" s="189">
        <f>S112*H112</f>
        <v>0</v>
      </c>
      <c r="AR112" s="14" t="s">
        <v>140</v>
      </c>
      <c r="AT112" s="14" t="s">
        <v>135</v>
      </c>
      <c r="AU112" s="14" t="s">
        <v>80</v>
      </c>
      <c r="AY112" s="14" t="s">
        <v>133</v>
      </c>
      <c r="BE112" s="190">
        <f>IF(N112="základní",J112,0)</f>
        <v>0</v>
      </c>
      <c r="BF112" s="190">
        <f>IF(N112="snížená",J112,0)</f>
        <v>0</v>
      </c>
      <c r="BG112" s="190">
        <f>IF(N112="zákl. přenesená",J112,0)</f>
        <v>0</v>
      </c>
      <c r="BH112" s="190">
        <f>IF(N112="sníž. přenesená",J112,0)</f>
        <v>0</v>
      </c>
      <c r="BI112" s="190">
        <f>IF(N112="nulová",J112,0)</f>
        <v>0</v>
      </c>
      <c r="BJ112" s="14" t="s">
        <v>78</v>
      </c>
      <c r="BK112" s="190">
        <f>ROUND(I112*H112,2)</f>
        <v>0</v>
      </c>
      <c r="BL112" s="14" t="s">
        <v>140</v>
      </c>
      <c r="BM112" s="14" t="s">
        <v>1076</v>
      </c>
    </row>
    <row r="113" spans="2:65" s="1" customFormat="1" ht="16.5" customHeight="1">
      <c r="B113" s="31"/>
      <c r="C113" s="179" t="s">
        <v>80</v>
      </c>
      <c r="D113" s="179" t="s">
        <v>135</v>
      </c>
      <c r="E113" s="180" t="s">
        <v>289</v>
      </c>
      <c r="F113" s="181" t="s">
        <v>290</v>
      </c>
      <c r="G113" s="182" t="s">
        <v>217</v>
      </c>
      <c r="H113" s="183">
        <v>43.893999999999998</v>
      </c>
      <c r="I113" s="184"/>
      <c r="J113" s="185">
        <f>ROUND(I113*H113,2)</f>
        <v>0</v>
      </c>
      <c r="K113" s="181" t="s">
        <v>139</v>
      </c>
      <c r="L113" s="35"/>
      <c r="M113" s="186" t="s">
        <v>19</v>
      </c>
      <c r="N113" s="187" t="s">
        <v>42</v>
      </c>
      <c r="O113" s="57"/>
      <c r="P113" s="188">
        <f>O113*H113</f>
        <v>0</v>
      </c>
      <c r="Q113" s="188">
        <v>6.9169999999999995E-2</v>
      </c>
      <c r="R113" s="188">
        <f>Q113*H113</f>
        <v>3.0361479799999995</v>
      </c>
      <c r="S113" s="188">
        <v>0</v>
      </c>
      <c r="T113" s="189">
        <f>S113*H113</f>
        <v>0</v>
      </c>
      <c r="AR113" s="14" t="s">
        <v>140</v>
      </c>
      <c r="AT113" s="14" t="s">
        <v>135</v>
      </c>
      <c r="AU113" s="14" t="s">
        <v>80</v>
      </c>
      <c r="AY113" s="14" t="s">
        <v>133</v>
      </c>
      <c r="BE113" s="190">
        <f>IF(N113="základní",J113,0)</f>
        <v>0</v>
      </c>
      <c r="BF113" s="190">
        <f>IF(N113="snížená",J113,0)</f>
        <v>0</v>
      </c>
      <c r="BG113" s="190">
        <f>IF(N113="zákl. přenesená",J113,0)</f>
        <v>0</v>
      </c>
      <c r="BH113" s="190">
        <f>IF(N113="sníž. přenesená",J113,0)</f>
        <v>0</v>
      </c>
      <c r="BI113" s="190">
        <f>IF(N113="nulová",J113,0)</f>
        <v>0</v>
      </c>
      <c r="BJ113" s="14" t="s">
        <v>78</v>
      </c>
      <c r="BK113" s="190">
        <f>ROUND(I113*H113,2)</f>
        <v>0</v>
      </c>
      <c r="BL113" s="14" t="s">
        <v>140</v>
      </c>
      <c r="BM113" s="14" t="s">
        <v>291</v>
      </c>
    </row>
    <row r="114" spans="2:65" s="1" customFormat="1" ht="16.5" customHeight="1">
      <c r="B114" s="31"/>
      <c r="C114" s="179" t="s">
        <v>145</v>
      </c>
      <c r="D114" s="179" t="s">
        <v>135</v>
      </c>
      <c r="E114" s="180" t="s">
        <v>1077</v>
      </c>
      <c r="F114" s="181" t="s">
        <v>1078</v>
      </c>
      <c r="G114" s="182" t="s">
        <v>217</v>
      </c>
      <c r="H114" s="183">
        <v>13.077</v>
      </c>
      <c r="I114" s="184"/>
      <c r="J114" s="185">
        <f>ROUND(I114*H114,2)</f>
        <v>0</v>
      </c>
      <c r="K114" s="181" t="s">
        <v>139</v>
      </c>
      <c r="L114" s="35"/>
      <c r="M114" s="186" t="s">
        <v>19</v>
      </c>
      <c r="N114" s="187" t="s">
        <v>42</v>
      </c>
      <c r="O114" s="57"/>
      <c r="P114" s="188">
        <f>O114*H114</f>
        <v>0</v>
      </c>
      <c r="Q114" s="188">
        <v>0.10324999999999999</v>
      </c>
      <c r="R114" s="188">
        <f>Q114*H114</f>
        <v>1.3502002499999999</v>
      </c>
      <c r="S114" s="188">
        <v>0</v>
      </c>
      <c r="T114" s="189">
        <f>S114*H114</f>
        <v>0</v>
      </c>
      <c r="AR114" s="14" t="s">
        <v>140</v>
      </c>
      <c r="AT114" s="14" t="s">
        <v>135</v>
      </c>
      <c r="AU114" s="14" t="s">
        <v>80</v>
      </c>
      <c r="AY114" s="14" t="s">
        <v>133</v>
      </c>
      <c r="BE114" s="190">
        <f>IF(N114="základní",J114,0)</f>
        <v>0</v>
      </c>
      <c r="BF114" s="190">
        <f>IF(N114="snížená",J114,0)</f>
        <v>0</v>
      </c>
      <c r="BG114" s="190">
        <f>IF(N114="zákl. přenesená",J114,0)</f>
        <v>0</v>
      </c>
      <c r="BH114" s="190">
        <f>IF(N114="sníž. přenesená",J114,0)</f>
        <v>0</v>
      </c>
      <c r="BI114" s="190">
        <f>IF(N114="nulová",J114,0)</f>
        <v>0</v>
      </c>
      <c r="BJ114" s="14" t="s">
        <v>78</v>
      </c>
      <c r="BK114" s="190">
        <f>ROUND(I114*H114,2)</f>
        <v>0</v>
      </c>
      <c r="BL114" s="14" t="s">
        <v>140</v>
      </c>
      <c r="BM114" s="14" t="s">
        <v>1079</v>
      </c>
    </row>
    <row r="115" spans="2:65" s="1" customFormat="1" ht="16.5" customHeight="1">
      <c r="B115" s="31"/>
      <c r="C115" s="179" t="s">
        <v>140</v>
      </c>
      <c r="D115" s="179" t="s">
        <v>135</v>
      </c>
      <c r="E115" s="180" t="s">
        <v>292</v>
      </c>
      <c r="F115" s="181" t="s">
        <v>293</v>
      </c>
      <c r="G115" s="182" t="s">
        <v>181</v>
      </c>
      <c r="H115" s="183">
        <v>23.56</v>
      </c>
      <c r="I115" s="184"/>
      <c r="J115" s="185">
        <f>ROUND(I115*H115,2)</f>
        <v>0</v>
      </c>
      <c r="K115" s="181" t="s">
        <v>139</v>
      </c>
      <c r="L115" s="35"/>
      <c r="M115" s="186" t="s">
        <v>19</v>
      </c>
      <c r="N115" s="187" t="s">
        <v>42</v>
      </c>
      <c r="O115" s="57"/>
      <c r="P115" s="188">
        <f>O115*H115</f>
        <v>0</v>
      </c>
      <c r="Q115" s="188">
        <v>1.2E-4</v>
      </c>
      <c r="R115" s="188">
        <f>Q115*H115</f>
        <v>2.8271999999999998E-3</v>
      </c>
      <c r="S115" s="188">
        <v>0</v>
      </c>
      <c r="T115" s="189">
        <f>S115*H115</f>
        <v>0</v>
      </c>
      <c r="AR115" s="14" t="s">
        <v>140</v>
      </c>
      <c r="AT115" s="14" t="s">
        <v>135</v>
      </c>
      <c r="AU115" s="14" t="s">
        <v>80</v>
      </c>
      <c r="AY115" s="14" t="s">
        <v>133</v>
      </c>
      <c r="BE115" s="190">
        <f>IF(N115="základní",J115,0)</f>
        <v>0</v>
      </c>
      <c r="BF115" s="190">
        <f>IF(N115="snížená",J115,0)</f>
        <v>0</v>
      </c>
      <c r="BG115" s="190">
        <f>IF(N115="zákl. přenesená",J115,0)</f>
        <v>0</v>
      </c>
      <c r="BH115" s="190">
        <f>IF(N115="sníž. přenesená",J115,0)</f>
        <v>0</v>
      </c>
      <c r="BI115" s="190">
        <f>IF(N115="nulová",J115,0)</f>
        <v>0</v>
      </c>
      <c r="BJ115" s="14" t="s">
        <v>78</v>
      </c>
      <c r="BK115" s="190">
        <f>ROUND(I115*H115,2)</f>
        <v>0</v>
      </c>
      <c r="BL115" s="14" t="s">
        <v>140</v>
      </c>
      <c r="BM115" s="14" t="s">
        <v>294</v>
      </c>
    </row>
    <row r="116" spans="2:65" s="11" customFormat="1" ht="22.9" customHeight="1">
      <c r="B116" s="163"/>
      <c r="C116" s="164"/>
      <c r="D116" s="165" t="s">
        <v>70</v>
      </c>
      <c r="E116" s="177" t="s">
        <v>140</v>
      </c>
      <c r="F116" s="177" t="s">
        <v>298</v>
      </c>
      <c r="G116" s="164"/>
      <c r="H116" s="164"/>
      <c r="I116" s="167"/>
      <c r="J116" s="178">
        <f>BK116</f>
        <v>0</v>
      </c>
      <c r="K116" s="164"/>
      <c r="L116" s="169"/>
      <c r="M116" s="170"/>
      <c r="N116" s="171"/>
      <c r="O116" s="171"/>
      <c r="P116" s="172">
        <f>P117</f>
        <v>0</v>
      </c>
      <c r="Q116" s="171"/>
      <c r="R116" s="172">
        <f>R117</f>
        <v>0.9323034</v>
      </c>
      <c r="S116" s="171"/>
      <c r="T116" s="173">
        <f>T117</f>
        <v>0</v>
      </c>
      <c r="AR116" s="174" t="s">
        <v>78</v>
      </c>
      <c r="AT116" s="175" t="s">
        <v>70</v>
      </c>
      <c r="AU116" s="175" t="s">
        <v>78</v>
      </c>
      <c r="AY116" s="174" t="s">
        <v>133</v>
      </c>
      <c r="BK116" s="176">
        <f>BK117</f>
        <v>0</v>
      </c>
    </row>
    <row r="117" spans="2:65" s="1" customFormat="1" ht="16.5" customHeight="1">
      <c r="B117" s="31"/>
      <c r="C117" s="179" t="s">
        <v>154</v>
      </c>
      <c r="D117" s="179" t="s">
        <v>135</v>
      </c>
      <c r="E117" s="180" t="s">
        <v>1080</v>
      </c>
      <c r="F117" s="181" t="s">
        <v>1081</v>
      </c>
      <c r="G117" s="182" t="s">
        <v>138</v>
      </c>
      <c r="H117" s="183">
        <v>0.38</v>
      </c>
      <c r="I117" s="184"/>
      <c r="J117" s="185">
        <f>ROUND(I117*H117,2)</f>
        <v>0</v>
      </c>
      <c r="K117" s="181" t="s">
        <v>19</v>
      </c>
      <c r="L117" s="35"/>
      <c r="M117" s="186" t="s">
        <v>19</v>
      </c>
      <c r="N117" s="187" t="s">
        <v>42</v>
      </c>
      <c r="O117" s="57"/>
      <c r="P117" s="188">
        <f>O117*H117</f>
        <v>0</v>
      </c>
      <c r="Q117" s="188">
        <v>2.45343</v>
      </c>
      <c r="R117" s="188">
        <f>Q117*H117</f>
        <v>0.9323034</v>
      </c>
      <c r="S117" s="188">
        <v>0</v>
      </c>
      <c r="T117" s="189">
        <f>S117*H117</f>
        <v>0</v>
      </c>
      <c r="AR117" s="14" t="s">
        <v>140</v>
      </c>
      <c r="AT117" s="14" t="s">
        <v>135</v>
      </c>
      <c r="AU117" s="14" t="s">
        <v>80</v>
      </c>
      <c r="AY117" s="14" t="s">
        <v>133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4" t="s">
        <v>78</v>
      </c>
      <c r="BK117" s="190">
        <f>ROUND(I117*H117,2)</f>
        <v>0</v>
      </c>
      <c r="BL117" s="14" t="s">
        <v>140</v>
      </c>
      <c r="BM117" s="14" t="s">
        <v>1082</v>
      </c>
    </row>
    <row r="118" spans="2:65" s="11" customFormat="1" ht="22.9" customHeight="1">
      <c r="B118" s="163"/>
      <c r="C118" s="164"/>
      <c r="D118" s="165" t="s">
        <v>70</v>
      </c>
      <c r="E118" s="177" t="s">
        <v>158</v>
      </c>
      <c r="F118" s="177" t="s">
        <v>314</v>
      </c>
      <c r="G118" s="164"/>
      <c r="H118" s="164"/>
      <c r="I118" s="167"/>
      <c r="J118" s="178">
        <f>BK118</f>
        <v>0</v>
      </c>
      <c r="K118" s="164"/>
      <c r="L118" s="169"/>
      <c r="M118" s="170"/>
      <c r="N118" s="171"/>
      <c r="O118" s="171"/>
      <c r="P118" s="172">
        <f>SUM(P119:P139)</f>
        <v>0</v>
      </c>
      <c r="Q118" s="171"/>
      <c r="R118" s="172">
        <f>SUM(R119:R139)</f>
        <v>185.59283031000001</v>
      </c>
      <c r="S118" s="171"/>
      <c r="T118" s="173">
        <f>SUM(T119:T139)</f>
        <v>0</v>
      </c>
      <c r="AR118" s="174" t="s">
        <v>78</v>
      </c>
      <c r="AT118" s="175" t="s">
        <v>70</v>
      </c>
      <c r="AU118" s="175" t="s">
        <v>78</v>
      </c>
      <c r="AY118" s="174" t="s">
        <v>133</v>
      </c>
      <c r="BK118" s="176">
        <f>SUM(BK119:BK139)</f>
        <v>0</v>
      </c>
    </row>
    <row r="119" spans="2:65" s="1" customFormat="1" ht="16.5" customHeight="1">
      <c r="B119" s="31"/>
      <c r="C119" s="179" t="s">
        <v>158</v>
      </c>
      <c r="D119" s="179" t="s">
        <v>135</v>
      </c>
      <c r="E119" s="180" t="s">
        <v>1083</v>
      </c>
      <c r="F119" s="181" t="s">
        <v>1084</v>
      </c>
      <c r="G119" s="182" t="s">
        <v>217</v>
      </c>
      <c r="H119" s="183">
        <v>2747.7550000000001</v>
      </c>
      <c r="I119" s="184"/>
      <c r="J119" s="185">
        <f t="shared" ref="J119:J139" si="0">ROUND(I119*H119,2)</f>
        <v>0</v>
      </c>
      <c r="K119" s="181" t="s">
        <v>19</v>
      </c>
      <c r="L119" s="35"/>
      <c r="M119" s="186" t="s">
        <v>19</v>
      </c>
      <c r="N119" s="187" t="s">
        <v>42</v>
      </c>
      <c r="O119" s="57"/>
      <c r="P119" s="188">
        <f t="shared" ref="P119:P139" si="1">O119*H119</f>
        <v>0</v>
      </c>
      <c r="Q119" s="188">
        <v>5.7000000000000002E-3</v>
      </c>
      <c r="R119" s="188">
        <f t="shared" ref="R119:R139" si="2">Q119*H119</f>
        <v>15.6622035</v>
      </c>
      <c r="S119" s="188">
        <v>0</v>
      </c>
      <c r="T119" s="189">
        <f t="shared" ref="T119:T139" si="3">S119*H119</f>
        <v>0</v>
      </c>
      <c r="AR119" s="14" t="s">
        <v>140</v>
      </c>
      <c r="AT119" s="14" t="s">
        <v>135</v>
      </c>
      <c r="AU119" s="14" t="s">
        <v>80</v>
      </c>
      <c r="AY119" s="14" t="s">
        <v>133</v>
      </c>
      <c r="BE119" s="190">
        <f t="shared" ref="BE119:BE139" si="4">IF(N119="základní",J119,0)</f>
        <v>0</v>
      </c>
      <c r="BF119" s="190">
        <f t="shared" ref="BF119:BF139" si="5">IF(N119="snížená",J119,0)</f>
        <v>0</v>
      </c>
      <c r="BG119" s="190">
        <f t="shared" ref="BG119:BG139" si="6">IF(N119="zákl. přenesená",J119,0)</f>
        <v>0</v>
      </c>
      <c r="BH119" s="190">
        <f t="shared" ref="BH119:BH139" si="7">IF(N119="sníž. přenesená",J119,0)</f>
        <v>0</v>
      </c>
      <c r="BI119" s="190">
        <f t="shared" ref="BI119:BI139" si="8">IF(N119="nulová",J119,0)</f>
        <v>0</v>
      </c>
      <c r="BJ119" s="14" t="s">
        <v>78</v>
      </c>
      <c r="BK119" s="190">
        <f t="shared" ref="BK119:BK139" si="9">ROUND(I119*H119,2)</f>
        <v>0</v>
      </c>
      <c r="BL119" s="14" t="s">
        <v>140</v>
      </c>
      <c r="BM119" s="14" t="s">
        <v>1085</v>
      </c>
    </row>
    <row r="120" spans="2:65" s="1" customFormat="1" ht="22.5" customHeight="1">
      <c r="B120" s="31"/>
      <c r="C120" s="179" t="s">
        <v>163</v>
      </c>
      <c r="D120" s="179" t="s">
        <v>135</v>
      </c>
      <c r="E120" s="180" t="s">
        <v>1086</v>
      </c>
      <c r="F120" s="181" t="s">
        <v>1087</v>
      </c>
      <c r="G120" s="182" t="s">
        <v>217</v>
      </c>
      <c r="H120" s="183">
        <v>514.745</v>
      </c>
      <c r="I120" s="184"/>
      <c r="J120" s="185">
        <f t="shared" si="0"/>
        <v>0</v>
      </c>
      <c r="K120" s="181" t="s">
        <v>139</v>
      </c>
      <c r="L120" s="35"/>
      <c r="M120" s="186" t="s">
        <v>19</v>
      </c>
      <c r="N120" s="187" t="s">
        <v>42</v>
      </c>
      <c r="O120" s="57"/>
      <c r="P120" s="188">
        <f t="shared" si="1"/>
        <v>0</v>
      </c>
      <c r="Q120" s="188">
        <v>1.7000000000000001E-2</v>
      </c>
      <c r="R120" s="188">
        <f t="shared" si="2"/>
        <v>8.7506650000000015</v>
      </c>
      <c r="S120" s="188">
        <v>0</v>
      </c>
      <c r="T120" s="189">
        <f t="shared" si="3"/>
        <v>0</v>
      </c>
      <c r="AR120" s="14" t="s">
        <v>140</v>
      </c>
      <c r="AT120" s="14" t="s">
        <v>135</v>
      </c>
      <c r="AU120" s="14" t="s">
        <v>80</v>
      </c>
      <c r="AY120" s="14" t="s">
        <v>133</v>
      </c>
      <c r="BE120" s="190">
        <f t="shared" si="4"/>
        <v>0</v>
      </c>
      <c r="BF120" s="190">
        <f t="shared" si="5"/>
        <v>0</v>
      </c>
      <c r="BG120" s="190">
        <f t="shared" si="6"/>
        <v>0</v>
      </c>
      <c r="BH120" s="190">
        <f t="shared" si="7"/>
        <v>0</v>
      </c>
      <c r="BI120" s="190">
        <f t="shared" si="8"/>
        <v>0</v>
      </c>
      <c r="BJ120" s="14" t="s">
        <v>78</v>
      </c>
      <c r="BK120" s="190">
        <f t="shared" si="9"/>
        <v>0</v>
      </c>
      <c r="BL120" s="14" t="s">
        <v>140</v>
      </c>
      <c r="BM120" s="14" t="s">
        <v>1088</v>
      </c>
    </row>
    <row r="121" spans="2:65" s="1" customFormat="1" ht="16.5" customHeight="1">
      <c r="B121" s="31"/>
      <c r="C121" s="179" t="s">
        <v>167</v>
      </c>
      <c r="D121" s="179" t="s">
        <v>135</v>
      </c>
      <c r="E121" s="180" t="s">
        <v>1089</v>
      </c>
      <c r="F121" s="181" t="s">
        <v>1090</v>
      </c>
      <c r="G121" s="182" t="s">
        <v>217</v>
      </c>
      <c r="H121" s="183">
        <v>165.46199999999999</v>
      </c>
      <c r="I121" s="184"/>
      <c r="J121" s="185">
        <f t="shared" si="0"/>
        <v>0</v>
      </c>
      <c r="K121" s="181" t="s">
        <v>139</v>
      </c>
      <c r="L121" s="35"/>
      <c r="M121" s="186" t="s">
        <v>19</v>
      </c>
      <c r="N121" s="187" t="s">
        <v>42</v>
      </c>
      <c r="O121" s="57"/>
      <c r="P121" s="188">
        <f t="shared" si="1"/>
        <v>0</v>
      </c>
      <c r="Q121" s="188">
        <v>4.3800000000000002E-3</v>
      </c>
      <c r="R121" s="188">
        <f t="shared" si="2"/>
        <v>0.72472355999999993</v>
      </c>
      <c r="S121" s="188">
        <v>0</v>
      </c>
      <c r="T121" s="189">
        <f t="shared" si="3"/>
        <v>0</v>
      </c>
      <c r="AR121" s="14" t="s">
        <v>140</v>
      </c>
      <c r="AT121" s="14" t="s">
        <v>135</v>
      </c>
      <c r="AU121" s="14" t="s">
        <v>80</v>
      </c>
      <c r="AY121" s="14" t="s">
        <v>133</v>
      </c>
      <c r="BE121" s="190">
        <f t="shared" si="4"/>
        <v>0</v>
      </c>
      <c r="BF121" s="190">
        <f t="shared" si="5"/>
        <v>0</v>
      </c>
      <c r="BG121" s="190">
        <f t="shared" si="6"/>
        <v>0</v>
      </c>
      <c r="BH121" s="190">
        <f t="shared" si="7"/>
        <v>0</v>
      </c>
      <c r="BI121" s="190">
        <f t="shared" si="8"/>
        <v>0</v>
      </c>
      <c r="BJ121" s="14" t="s">
        <v>78</v>
      </c>
      <c r="BK121" s="190">
        <f t="shared" si="9"/>
        <v>0</v>
      </c>
      <c r="BL121" s="14" t="s">
        <v>140</v>
      </c>
      <c r="BM121" s="14" t="s">
        <v>1091</v>
      </c>
    </row>
    <row r="122" spans="2:65" s="1" customFormat="1" ht="22.5" customHeight="1">
      <c r="B122" s="31"/>
      <c r="C122" s="179" t="s">
        <v>152</v>
      </c>
      <c r="D122" s="179" t="s">
        <v>135</v>
      </c>
      <c r="E122" s="180" t="s">
        <v>1092</v>
      </c>
      <c r="F122" s="181" t="s">
        <v>1093</v>
      </c>
      <c r="G122" s="182" t="s">
        <v>217</v>
      </c>
      <c r="H122" s="183">
        <v>376.02199999999999</v>
      </c>
      <c r="I122" s="184"/>
      <c r="J122" s="185">
        <f t="shared" si="0"/>
        <v>0</v>
      </c>
      <c r="K122" s="181" t="s">
        <v>139</v>
      </c>
      <c r="L122" s="35"/>
      <c r="M122" s="186" t="s">
        <v>19</v>
      </c>
      <c r="N122" s="187" t="s">
        <v>42</v>
      </c>
      <c r="O122" s="57"/>
      <c r="P122" s="188">
        <f t="shared" si="1"/>
        <v>0</v>
      </c>
      <c r="Q122" s="188">
        <v>1.575E-2</v>
      </c>
      <c r="R122" s="188">
        <f t="shared" si="2"/>
        <v>5.9223464999999997</v>
      </c>
      <c r="S122" s="188">
        <v>0</v>
      </c>
      <c r="T122" s="189">
        <f t="shared" si="3"/>
        <v>0</v>
      </c>
      <c r="AR122" s="14" t="s">
        <v>140</v>
      </c>
      <c r="AT122" s="14" t="s">
        <v>135</v>
      </c>
      <c r="AU122" s="14" t="s">
        <v>80</v>
      </c>
      <c r="AY122" s="14" t="s">
        <v>133</v>
      </c>
      <c r="BE122" s="190">
        <f t="shared" si="4"/>
        <v>0</v>
      </c>
      <c r="BF122" s="190">
        <f t="shared" si="5"/>
        <v>0</v>
      </c>
      <c r="BG122" s="190">
        <f t="shared" si="6"/>
        <v>0</v>
      </c>
      <c r="BH122" s="190">
        <f t="shared" si="7"/>
        <v>0</v>
      </c>
      <c r="BI122" s="190">
        <f t="shared" si="8"/>
        <v>0</v>
      </c>
      <c r="BJ122" s="14" t="s">
        <v>78</v>
      </c>
      <c r="BK122" s="190">
        <f t="shared" si="9"/>
        <v>0</v>
      </c>
      <c r="BL122" s="14" t="s">
        <v>140</v>
      </c>
      <c r="BM122" s="14" t="s">
        <v>1094</v>
      </c>
    </row>
    <row r="123" spans="2:65" s="1" customFormat="1" ht="22.5" customHeight="1">
      <c r="B123" s="31"/>
      <c r="C123" s="179" t="s">
        <v>174</v>
      </c>
      <c r="D123" s="179" t="s">
        <v>135</v>
      </c>
      <c r="E123" s="180" t="s">
        <v>315</v>
      </c>
      <c r="F123" s="181" t="s">
        <v>316</v>
      </c>
      <c r="G123" s="182" t="s">
        <v>217</v>
      </c>
      <c r="H123" s="183">
        <v>23.76</v>
      </c>
      <c r="I123" s="184"/>
      <c r="J123" s="185">
        <f t="shared" si="0"/>
        <v>0</v>
      </c>
      <c r="K123" s="181" t="s">
        <v>139</v>
      </c>
      <c r="L123" s="35"/>
      <c r="M123" s="186" t="s">
        <v>19</v>
      </c>
      <c r="N123" s="187" t="s">
        <v>42</v>
      </c>
      <c r="O123" s="57"/>
      <c r="P123" s="188">
        <f t="shared" si="1"/>
        <v>0</v>
      </c>
      <c r="Q123" s="188">
        <v>1.8380000000000001E-2</v>
      </c>
      <c r="R123" s="188">
        <f t="shared" si="2"/>
        <v>0.43670880000000006</v>
      </c>
      <c r="S123" s="188">
        <v>0</v>
      </c>
      <c r="T123" s="189">
        <f t="shared" si="3"/>
        <v>0</v>
      </c>
      <c r="AR123" s="14" t="s">
        <v>140</v>
      </c>
      <c r="AT123" s="14" t="s">
        <v>135</v>
      </c>
      <c r="AU123" s="14" t="s">
        <v>80</v>
      </c>
      <c r="AY123" s="14" t="s">
        <v>133</v>
      </c>
      <c r="BE123" s="190">
        <f t="shared" si="4"/>
        <v>0</v>
      </c>
      <c r="BF123" s="190">
        <f t="shared" si="5"/>
        <v>0</v>
      </c>
      <c r="BG123" s="190">
        <f t="shared" si="6"/>
        <v>0</v>
      </c>
      <c r="BH123" s="190">
        <f t="shared" si="7"/>
        <v>0</v>
      </c>
      <c r="BI123" s="190">
        <f t="shared" si="8"/>
        <v>0</v>
      </c>
      <c r="BJ123" s="14" t="s">
        <v>78</v>
      </c>
      <c r="BK123" s="190">
        <f t="shared" si="9"/>
        <v>0</v>
      </c>
      <c r="BL123" s="14" t="s">
        <v>140</v>
      </c>
      <c r="BM123" s="14" t="s">
        <v>317</v>
      </c>
    </row>
    <row r="124" spans="2:65" s="1" customFormat="1" ht="16.5" customHeight="1">
      <c r="B124" s="31"/>
      <c r="C124" s="179" t="s">
        <v>178</v>
      </c>
      <c r="D124" s="179" t="s">
        <v>135</v>
      </c>
      <c r="E124" s="180" t="s">
        <v>1095</v>
      </c>
      <c r="F124" s="181" t="s">
        <v>1096</v>
      </c>
      <c r="G124" s="182" t="s">
        <v>161</v>
      </c>
      <c r="H124" s="183">
        <v>1</v>
      </c>
      <c r="I124" s="184"/>
      <c r="J124" s="185">
        <f t="shared" si="0"/>
        <v>0</v>
      </c>
      <c r="K124" s="181" t="s">
        <v>139</v>
      </c>
      <c r="L124" s="35"/>
      <c r="M124" s="186" t="s">
        <v>19</v>
      </c>
      <c r="N124" s="187" t="s">
        <v>42</v>
      </c>
      <c r="O124" s="57"/>
      <c r="P124" s="188">
        <f t="shared" si="1"/>
        <v>0</v>
      </c>
      <c r="Q124" s="188">
        <v>4.1500000000000002E-2</v>
      </c>
      <c r="R124" s="188">
        <f t="shared" si="2"/>
        <v>4.1500000000000002E-2</v>
      </c>
      <c r="S124" s="188">
        <v>0</v>
      </c>
      <c r="T124" s="189">
        <f t="shared" si="3"/>
        <v>0</v>
      </c>
      <c r="AR124" s="14" t="s">
        <v>140</v>
      </c>
      <c r="AT124" s="14" t="s">
        <v>135</v>
      </c>
      <c r="AU124" s="14" t="s">
        <v>80</v>
      </c>
      <c r="AY124" s="14" t="s">
        <v>133</v>
      </c>
      <c r="BE124" s="190">
        <f t="shared" si="4"/>
        <v>0</v>
      </c>
      <c r="BF124" s="190">
        <f t="shared" si="5"/>
        <v>0</v>
      </c>
      <c r="BG124" s="190">
        <f t="shared" si="6"/>
        <v>0</v>
      </c>
      <c r="BH124" s="190">
        <f t="shared" si="7"/>
        <v>0</v>
      </c>
      <c r="BI124" s="190">
        <f t="shared" si="8"/>
        <v>0</v>
      </c>
      <c r="BJ124" s="14" t="s">
        <v>78</v>
      </c>
      <c r="BK124" s="190">
        <f t="shared" si="9"/>
        <v>0</v>
      </c>
      <c r="BL124" s="14" t="s">
        <v>140</v>
      </c>
      <c r="BM124" s="14" t="s">
        <v>1097</v>
      </c>
    </row>
    <row r="125" spans="2:65" s="1" customFormat="1" ht="16.5" customHeight="1">
      <c r="B125" s="31"/>
      <c r="C125" s="179" t="s">
        <v>183</v>
      </c>
      <c r="D125" s="179" t="s">
        <v>135</v>
      </c>
      <c r="E125" s="180" t="s">
        <v>1098</v>
      </c>
      <c r="F125" s="181" t="s">
        <v>1099</v>
      </c>
      <c r="G125" s="182" t="s">
        <v>217</v>
      </c>
      <c r="H125" s="183">
        <v>7014.7759999999998</v>
      </c>
      <c r="I125" s="184"/>
      <c r="J125" s="185">
        <f t="shared" si="0"/>
        <v>0</v>
      </c>
      <c r="K125" s="181" t="s">
        <v>19</v>
      </c>
      <c r="L125" s="35"/>
      <c r="M125" s="186" t="s">
        <v>19</v>
      </c>
      <c r="N125" s="187" t="s">
        <v>42</v>
      </c>
      <c r="O125" s="57"/>
      <c r="P125" s="188">
        <f t="shared" si="1"/>
        <v>0</v>
      </c>
      <c r="Q125" s="188">
        <v>5.7000000000000002E-3</v>
      </c>
      <c r="R125" s="188">
        <f t="shared" si="2"/>
        <v>39.984223200000002</v>
      </c>
      <c r="S125" s="188">
        <v>0</v>
      </c>
      <c r="T125" s="189">
        <f t="shared" si="3"/>
        <v>0</v>
      </c>
      <c r="AR125" s="14" t="s">
        <v>140</v>
      </c>
      <c r="AT125" s="14" t="s">
        <v>135</v>
      </c>
      <c r="AU125" s="14" t="s">
        <v>80</v>
      </c>
      <c r="AY125" s="14" t="s">
        <v>133</v>
      </c>
      <c r="BE125" s="190">
        <f t="shared" si="4"/>
        <v>0</v>
      </c>
      <c r="BF125" s="190">
        <f t="shared" si="5"/>
        <v>0</v>
      </c>
      <c r="BG125" s="190">
        <f t="shared" si="6"/>
        <v>0</v>
      </c>
      <c r="BH125" s="190">
        <f t="shared" si="7"/>
        <v>0</v>
      </c>
      <c r="BI125" s="190">
        <f t="shared" si="8"/>
        <v>0</v>
      </c>
      <c r="BJ125" s="14" t="s">
        <v>78</v>
      </c>
      <c r="BK125" s="190">
        <f t="shared" si="9"/>
        <v>0</v>
      </c>
      <c r="BL125" s="14" t="s">
        <v>140</v>
      </c>
      <c r="BM125" s="14" t="s">
        <v>1100</v>
      </c>
    </row>
    <row r="126" spans="2:65" s="1" customFormat="1" ht="22.5" customHeight="1">
      <c r="B126" s="31"/>
      <c r="C126" s="179" t="s">
        <v>187</v>
      </c>
      <c r="D126" s="179" t="s">
        <v>135</v>
      </c>
      <c r="E126" s="180" t="s">
        <v>1101</v>
      </c>
      <c r="F126" s="181" t="s">
        <v>1102</v>
      </c>
      <c r="G126" s="182" t="s">
        <v>217</v>
      </c>
      <c r="H126" s="183">
        <v>26.911999999999999</v>
      </c>
      <c r="I126" s="184"/>
      <c r="J126" s="185">
        <f t="shared" si="0"/>
        <v>0</v>
      </c>
      <c r="K126" s="181" t="s">
        <v>19</v>
      </c>
      <c r="L126" s="35"/>
      <c r="M126" s="186" t="s">
        <v>19</v>
      </c>
      <c r="N126" s="187" t="s">
        <v>42</v>
      </c>
      <c r="O126" s="57"/>
      <c r="P126" s="188">
        <f t="shared" si="1"/>
        <v>0</v>
      </c>
      <c r="Q126" s="188">
        <v>4.2500000000000003E-2</v>
      </c>
      <c r="R126" s="188">
        <f t="shared" si="2"/>
        <v>1.1437600000000001</v>
      </c>
      <c r="S126" s="188">
        <v>0</v>
      </c>
      <c r="T126" s="189">
        <f t="shared" si="3"/>
        <v>0</v>
      </c>
      <c r="AR126" s="14" t="s">
        <v>140</v>
      </c>
      <c r="AT126" s="14" t="s">
        <v>135</v>
      </c>
      <c r="AU126" s="14" t="s">
        <v>80</v>
      </c>
      <c r="AY126" s="14" t="s">
        <v>133</v>
      </c>
      <c r="BE126" s="190">
        <f t="shared" si="4"/>
        <v>0</v>
      </c>
      <c r="BF126" s="190">
        <f t="shared" si="5"/>
        <v>0</v>
      </c>
      <c r="BG126" s="190">
        <f t="shared" si="6"/>
        <v>0</v>
      </c>
      <c r="BH126" s="190">
        <f t="shared" si="7"/>
        <v>0</v>
      </c>
      <c r="BI126" s="190">
        <f t="shared" si="8"/>
        <v>0</v>
      </c>
      <c r="BJ126" s="14" t="s">
        <v>78</v>
      </c>
      <c r="BK126" s="190">
        <f t="shared" si="9"/>
        <v>0</v>
      </c>
      <c r="BL126" s="14" t="s">
        <v>140</v>
      </c>
      <c r="BM126" s="14" t="s">
        <v>1103</v>
      </c>
    </row>
    <row r="127" spans="2:65" s="1" customFormat="1" ht="16.5" customHeight="1">
      <c r="B127" s="31"/>
      <c r="C127" s="179" t="s">
        <v>191</v>
      </c>
      <c r="D127" s="179" t="s">
        <v>135</v>
      </c>
      <c r="E127" s="180" t="s">
        <v>1104</v>
      </c>
      <c r="F127" s="181" t="s">
        <v>1105</v>
      </c>
      <c r="G127" s="182" t="s">
        <v>217</v>
      </c>
      <c r="H127" s="183">
        <v>3.149</v>
      </c>
      <c r="I127" s="184"/>
      <c r="J127" s="185">
        <f t="shared" si="0"/>
        <v>0</v>
      </c>
      <c r="K127" s="181" t="s">
        <v>139</v>
      </c>
      <c r="L127" s="35"/>
      <c r="M127" s="186" t="s">
        <v>19</v>
      </c>
      <c r="N127" s="187" t="s">
        <v>42</v>
      </c>
      <c r="O127" s="57"/>
      <c r="P127" s="188">
        <f t="shared" si="1"/>
        <v>0</v>
      </c>
      <c r="Q127" s="188">
        <v>3.6000000000000002E-4</v>
      </c>
      <c r="R127" s="188">
        <f t="shared" si="2"/>
        <v>1.13364E-3</v>
      </c>
      <c r="S127" s="188">
        <v>0</v>
      </c>
      <c r="T127" s="189">
        <f t="shared" si="3"/>
        <v>0</v>
      </c>
      <c r="AR127" s="14" t="s">
        <v>140</v>
      </c>
      <c r="AT127" s="14" t="s">
        <v>135</v>
      </c>
      <c r="AU127" s="14" t="s">
        <v>80</v>
      </c>
      <c r="AY127" s="14" t="s">
        <v>133</v>
      </c>
      <c r="BE127" s="190">
        <f t="shared" si="4"/>
        <v>0</v>
      </c>
      <c r="BF127" s="190">
        <f t="shared" si="5"/>
        <v>0</v>
      </c>
      <c r="BG127" s="190">
        <f t="shared" si="6"/>
        <v>0</v>
      </c>
      <c r="BH127" s="190">
        <f t="shared" si="7"/>
        <v>0</v>
      </c>
      <c r="BI127" s="190">
        <f t="shared" si="8"/>
        <v>0</v>
      </c>
      <c r="BJ127" s="14" t="s">
        <v>78</v>
      </c>
      <c r="BK127" s="190">
        <f t="shared" si="9"/>
        <v>0</v>
      </c>
      <c r="BL127" s="14" t="s">
        <v>140</v>
      </c>
      <c r="BM127" s="14" t="s">
        <v>1106</v>
      </c>
    </row>
    <row r="128" spans="2:65" s="1" customFormat="1" ht="16.5" customHeight="1">
      <c r="B128" s="31"/>
      <c r="C128" s="179" t="s">
        <v>8</v>
      </c>
      <c r="D128" s="179" t="s">
        <v>135</v>
      </c>
      <c r="E128" s="180" t="s">
        <v>1107</v>
      </c>
      <c r="F128" s="181" t="s">
        <v>1108</v>
      </c>
      <c r="G128" s="182" t="s">
        <v>181</v>
      </c>
      <c r="H128" s="183">
        <v>1267.1400000000001</v>
      </c>
      <c r="I128" s="184"/>
      <c r="J128" s="185">
        <f t="shared" si="0"/>
        <v>0</v>
      </c>
      <c r="K128" s="181" t="s">
        <v>139</v>
      </c>
      <c r="L128" s="35"/>
      <c r="M128" s="186" t="s">
        <v>19</v>
      </c>
      <c r="N128" s="187" t="s">
        <v>42</v>
      </c>
      <c r="O128" s="57"/>
      <c r="P128" s="188">
        <f t="shared" si="1"/>
        <v>0</v>
      </c>
      <c r="Q128" s="188">
        <v>1.5E-3</v>
      </c>
      <c r="R128" s="188">
        <f t="shared" si="2"/>
        <v>1.9007100000000001</v>
      </c>
      <c r="S128" s="188">
        <v>0</v>
      </c>
      <c r="T128" s="189">
        <f t="shared" si="3"/>
        <v>0</v>
      </c>
      <c r="AR128" s="14" t="s">
        <v>140</v>
      </c>
      <c r="AT128" s="14" t="s">
        <v>135</v>
      </c>
      <c r="AU128" s="14" t="s">
        <v>80</v>
      </c>
      <c r="AY128" s="14" t="s">
        <v>133</v>
      </c>
      <c r="BE128" s="190">
        <f t="shared" si="4"/>
        <v>0</v>
      </c>
      <c r="BF128" s="190">
        <f t="shared" si="5"/>
        <v>0</v>
      </c>
      <c r="BG128" s="190">
        <f t="shared" si="6"/>
        <v>0</v>
      </c>
      <c r="BH128" s="190">
        <f t="shared" si="7"/>
        <v>0</v>
      </c>
      <c r="BI128" s="190">
        <f t="shared" si="8"/>
        <v>0</v>
      </c>
      <c r="BJ128" s="14" t="s">
        <v>78</v>
      </c>
      <c r="BK128" s="190">
        <f t="shared" si="9"/>
        <v>0</v>
      </c>
      <c r="BL128" s="14" t="s">
        <v>140</v>
      </c>
      <c r="BM128" s="14" t="s">
        <v>1109</v>
      </c>
    </row>
    <row r="129" spans="2:65" s="1" customFormat="1" ht="16.5" customHeight="1">
      <c r="B129" s="31"/>
      <c r="C129" s="179" t="s">
        <v>198</v>
      </c>
      <c r="D129" s="179" t="s">
        <v>135</v>
      </c>
      <c r="E129" s="180" t="s">
        <v>1110</v>
      </c>
      <c r="F129" s="181" t="s">
        <v>1111</v>
      </c>
      <c r="G129" s="182" t="s">
        <v>138</v>
      </c>
      <c r="H129" s="183">
        <v>1.756</v>
      </c>
      <c r="I129" s="184"/>
      <c r="J129" s="185">
        <f t="shared" si="0"/>
        <v>0</v>
      </c>
      <c r="K129" s="181" t="s">
        <v>139</v>
      </c>
      <c r="L129" s="35"/>
      <c r="M129" s="186" t="s">
        <v>19</v>
      </c>
      <c r="N129" s="187" t="s">
        <v>42</v>
      </c>
      <c r="O129" s="57"/>
      <c r="P129" s="188">
        <f t="shared" si="1"/>
        <v>0</v>
      </c>
      <c r="Q129" s="188">
        <v>2.45329</v>
      </c>
      <c r="R129" s="188">
        <f t="shared" si="2"/>
        <v>4.3079772399999996</v>
      </c>
      <c r="S129" s="188">
        <v>0</v>
      </c>
      <c r="T129" s="189">
        <f t="shared" si="3"/>
        <v>0</v>
      </c>
      <c r="AR129" s="14" t="s">
        <v>140</v>
      </c>
      <c r="AT129" s="14" t="s">
        <v>135</v>
      </c>
      <c r="AU129" s="14" t="s">
        <v>80</v>
      </c>
      <c r="AY129" s="14" t="s">
        <v>133</v>
      </c>
      <c r="BE129" s="190">
        <f t="shared" si="4"/>
        <v>0</v>
      </c>
      <c r="BF129" s="190">
        <f t="shared" si="5"/>
        <v>0</v>
      </c>
      <c r="BG129" s="190">
        <f t="shared" si="6"/>
        <v>0</v>
      </c>
      <c r="BH129" s="190">
        <f t="shared" si="7"/>
        <v>0</v>
      </c>
      <c r="BI129" s="190">
        <f t="shared" si="8"/>
        <v>0</v>
      </c>
      <c r="BJ129" s="14" t="s">
        <v>78</v>
      </c>
      <c r="BK129" s="190">
        <f t="shared" si="9"/>
        <v>0</v>
      </c>
      <c r="BL129" s="14" t="s">
        <v>140</v>
      </c>
      <c r="BM129" s="14" t="s">
        <v>1112</v>
      </c>
    </row>
    <row r="130" spans="2:65" s="1" customFormat="1" ht="16.5" customHeight="1">
      <c r="B130" s="31"/>
      <c r="C130" s="179" t="s">
        <v>202</v>
      </c>
      <c r="D130" s="179" t="s">
        <v>135</v>
      </c>
      <c r="E130" s="180" t="s">
        <v>1113</v>
      </c>
      <c r="F130" s="181" t="s">
        <v>1114</v>
      </c>
      <c r="G130" s="182" t="s">
        <v>138</v>
      </c>
      <c r="H130" s="183">
        <v>0.223</v>
      </c>
      <c r="I130" s="184"/>
      <c r="J130" s="185">
        <f t="shared" si="0"/>
        <v>0</v>
      </c>
      <c r="K130" s="181" t="s">
        <v>139</v>
      </c>
      <c r="L130" s="35"/>
      <c r="M130" s="186" t="s">
        <v>19</v>
      </c>
      <c r="N130" s="187" t="s">
        <v>42</v>
      </c>
      <c r="O130" s="57"/>
      <c r="P130" s="188">
        <f t="shared" si="1"/>
        <v>0</v>
      </c>
      <c r="Q130" s="188">
        <v>2.2563399999999998</v>
      </c>
      <c r="R130" s="188">
        <f t="shared" si="2"/>
        <v>0.50316381999999993</v>
      </c>
      <c r="S130" s="188">
        <v>0</v>
      </c>
      <c r="T130" s="189">
        <f t="shared" si="3"/>
        <v>0</v>
      </c>
      <c r="AR130" s="14" t="s">
        <v>140</v>
      </c>
      <c r="AT130" s="14" t="s">
        <v>135</v>
      </c>
      <c r="AU130" s="14" t="s">
        <v>80</v>
      </c>
      <c r="AY130" s="14" t="s">
        <v>133</v>
      </c>
      <c r="BE130" s="190">
        <f t="shared" si="4"/>
        <v>0</v>
      </c>
      <c r="BF130" s="190">
        <f t="shared" si="5"/>
        <v>0</v>
      </c>
      <c r="BG130" s="190">
        <f t="shared" si="6"/>
        <v>0</v>
      </c>
      <c r="BH130" s="190">
        <f t="shared" si="7"/>
        <v>0</v>
      </c>
      <c r="BI130" s="190">
        <f t="shared" si="8"/>
        <v>0</v>
      </c>
      <c r="BJ130" s="14" t="s">
        <v>78</v>
      </c>
      <c r="BK130" s="190">
        <f t="shared" si="9"/>
        <v>0</v>
      </c>
      <c r="BL130" s="14" t="s">
        <v>140</v>
      </c>
      <c r="BM130" s="14" t="s">
        <v>1115</v>
      </c>
    </row>
    <row r="131" spans="2:65" s="1" customFormat="1" ht="22.5" customHeight="1">
      <c r="B131" s="31"/>
      <c r="C131" s="179" t="s">
        <v>206</v>
      </c>
      <c r="D131" s="179" t="s">
        <v>135</v>
      </c>
      <c r="E131" s="180" t="s">
        <v>1116</v>
      </c>
      <c r="F131" s="181" t="s">
        <v>1117</v>
      </c>
      <c r="G131" s="182" t="s">
        <v>138</v>
      </c>
      <c r="H131" s="183">
        <v>0.20399999999999999</v>
      </c>
      <c r="I131" s="184"/>
      <c r="J131" s="185">
        <f t="shared" si="0"/>
        <v>0</v>
      </c>
      <c r="K131" s="181" t="s">
        <v>139</v>
      </c>
      <c r="L131" s="35"/>
      <c r="M131" s="186" t="s">
        <v>19</v>
      </c>
      <c r="N131" s="187" t="s">
        <v>42</v>
      </c>
      <c r="O131" s="57"/>
      <c r="P131" s="188">
        <f t="shared" si="1"/>
        <v>0</v>
      </c>
      <c r="Q131" s="188">
        <v>2.2563399999999998</v>
      </c>
      <c r="R131" s="188">
        <f t="shared" si="2"/>
        <v>0.46029335999999993</v>
      </c>
      <c r="S131" s="188">
        <v>0</v>
      </c>
      <c r="T131" s="189">
        <f t="shared" si="3"/>
        <v>0</v>
      </c>
      <c r="AR131" s="14" t="s">
        <v>140</v>
      </c>
      <c r="AT131" s="14" t="s">
        <v>135</v>
      </c>
      <c r="AU131" s="14" t="s">
        <v>80</v>
      </c>
      <c r="AY131" s="14" t="s">
        <v>133</v>
      </c>
      <c r="BE131" s="190">
        <f t="shared" si="4"/>
        <v>0</v>
      </c>
      <c r="BF131" s="190">
        <f t="shared" si="5"/>
        <v>0</v>
      </c>
      <c r="BG131" s="190">
        <f t="shared" si="6"/>
        <v>0</v>
      </c>
      <c r="BH131" s="190">
        <f t="shared" si="7"/>
        <v>0</v>
      </c>
      <c r="BI131" s="190">
        <f t="shared" si="8"/>
        <v>0</v>
      </c>
      <c r="BJ131" s="14" t="s">
        <v>78</v>
      </c>
      <c r="BK131" s="190">
        <f t="shared" si="9"/>
        <v>0</v>
      </c>
      <c r="BL131" s="14" t="s">
        <v>140</v>
      </c>
      <c r="BM131" s="14" t="s">
        <v>1118</v>
      </c>
    </row>
    <row r="132" spans="2:65" s="1" customFormat="1" ht="22.5" customHeight="1">
      <c r="B132" s="31"/>
      <c r="C132" s="179" t="s">
        <v>210</v>
      </c>
      <c r="D132" s="179" t="s">
        <v>135</v>
      </c>
      <c r="E132" s="180" t="s">
        <v>1119</v>
      </c>
      <c r="F132" s="181" t="s">
        <v>1120</v>
      </c>
      <c r="G132" s="182" t="s">
        <v>138</v>
      </c>
      <c r="H132" s="183">
        <v>0.47899999999999998</v>
      </c>
      <c r="I132" s="184"/>
      <c r="J132" s="185">
        <f t="shared" si="0"/>
        <v>0</v>
      </c>
      <c r="K132" s="181" t="s">
        <v>139</v>
      </c>
      <c r="L132" s="35"/>
      <c r="M132" s="186" t="s">
        <v>19</v>
      </c>
      <c r="N132" s="187" t="s">
        <v>42</v>
      </c>
      <c r="O132" s="57"/>
      <c r="P132" s="188">
        <f t="shared" si="1"/>
        <v>0</v>
      </c>
      <c r="Q132" s="188">
        <v>2.2563399999999998</v>
      </c>
      <c r="R132" s="188">
        <f t="shared" si="2"/>
        <v>1.0807868599999999</v>
      </c>
      <c r="S132" s="188">
        <v>0</v>
      </c>
      <c r="T132" s="189">
        <f t="shared" si="3"/>
        <v>0</v>
      </c>
      <c r="AR132" s="14" t="s">
        <v>140</v>
      </c>
      <c r="AT132" s="14" t="s">
        <v>135</v>
      </c>
      <c r="AU132" s="14" t="s">
        <v>80</v>
      </c>
      <c r="AY132" s="14" t="s">
        <v>133</v>
      </c>
      <c r="BE132" s="190">
        <f t="shared" si="4"/>
        <v>0</v>
      </c>
      <c r="BF132" s="190">
        <f t="shared" si="5"/>
        <v>0</v>
      </c>
      <c r="BG132" s="190">
        <f t="shared" si="6"/>
        <v>0</v>
      </c>
      <c r="BH132" s="190">
        <f t="shared" si="7"/>
        <v>0</v>
      </c>
      <c r="BI132" s="190">
        <f t="shared" si="8"/>
        <v>0</v>
      </c>
      <c r="BJ132" s="14" t="s">
        <v>78</v>
      </c>
      <c r="BK132" s="190">
        <f t="shared" si="9"/>
        <v>0</v>
      </c>
      <c r="BL132" s="14" t="s">
        <v>140</v>
      </c>
      <c r="BM132" s="14" t="s">
        <v>1121</v>
      </c>
    </row>
    <row r="133" spans="2:65" s="1" customFormat="1" ht="16.5" customHeight="1">
      <c r="B133" s="31"/>
      <c r="C133" s="179" t="s">
        <v>214</v>
      </c>
      <c r="D133" s="179" t="s">
        <v>135</v>
      </c>
      <c r="E133" s="180" t="s">
        <v>1122</v>
      </c>
      <c r="F133" s="181" t="s">
        <v>1123</v>
      </c>
      <c r="G133" s="182" t="s">
        <v>138</v>
      </c>
      <c r="H133" s="183">
        <v>1.756</v>
      </c>
      <c r="I133" s="184"/>
      <c r="J133" s="185">
        <f t="shared" si="0"/>
        <v>0</v>
      </c>
      <c r="K133" s="181" t="s">
        <v>139</v>
      </c>
      <c r="L133" s="35"/>
      <c r="M133" s="186" t="s">
        <v>19</v>
      </c>
      <c r="N133" s="187" t="s">
        <v>42</v>
      </c>
      <c r="O133" s="57"/>
      <c r="P133" s="188">
        <f t="shared" si="1"/>
        <v>0</v>
      </c>
      <c r="Q133" s="188">
        <v>0</v>
      </c>
      <c r="R133" s="188">
        <f t="shared" si="2"/>
        <v>0</v>
      </c>
      <c r="S133" s="188">
        <v>0</v>
      </c>
      <c r="T133" s="189">
        <f t="shared" si="3"/>
        <v>0</v>
      </c>
      <c r="AR133" s="14" t="s">
        <v>140</v>
      </c>
      <c r="AT133" s="14" t="s">
        <v>135</v>
      </c>
      <c r="AU133" s="14" t="s">
        <v>80</v>
      </c>
      <c r="AY133" s="14" t="s">
        <v>133</v>
      </c>
      <c r="BE133" s="190">
        <f t="shared" si="4"/>
        <v>0</v>
      </c>
      <c r="BF133" s="190">
        <f t="shared" si="5"/>
        <v>0</v>
      </c>
      <c r="BG133" s="190">
        <f t="shared" si="6"/>
        <v>0</v>
      </c>
      <c r="BH133" s="190">
        <f t="shared" si="7"/>
        <v>0</v>
      </c>
      <c r="BI133" s="190">
        <f t="shared" si="8"/>
        <v>0</v>
      </c>
      <c r="BJ133" s="14" t="s">
        <v>78</v>
      </c>
      <c r="BK133" s="190">
        <f t="shared" si="9"/>
        <v>0</v>
      </c>
      <c r="BL133" s="14" t="s">
        <v>140</v>
      </c>
      <c r="BM133" s="14" t="s">
        <v>1124</v>
      </c>
    </row>
    <row r="134" spans="2:65" s="1" customFormat="1" ht="22.5" customHeight="1">
      <c r="B134" s="31"/>
      <c r="C134" s="179" t="s">
        <v>7</v>
      </c>
      <c r="D134" s="179" t="s">
        <v>135</v>
      </c>
      <c r="E134" s="180" t="s">
        <v>1125</v>
      </c>
      <c r="F134" s="181" t="s">
        <v>1126</v>
      </c>
      <c r="G134" s="182" t="s">
        <v>138</v>
      </c>
      <c r="H134" s="183">
        <v>1.756</v>
      </c>
      <c r="I134" s="184"/>
      <c r="J134" s="185">
        <f t="shared" si="0"/>
        <v>0</v>
      </c>
      <c r="K134" s="181" t="s">
        <v>139</v>
      </c>
      <c r="L134" s="35"/>
      <c r="M134" s="186" t="s">
        <v>19</v>
      </c>
      <c r="N134" s="187" t="s">
        <v>42</v>
      </c>
      <c r="O134" s="57"/>
      <c r="P134" s="188">
        <f t="shared" si="1"/>
        <v>0</v>
      </c>
      <c r="Q134" s="188">
        <v>0</v>
      </c>
      <c r="R134" s="188">
        <f t="shared" si="2"/>
        <v>0</v>
      </c>
      <c r="S134" s="188">
        <v>0</v>
      </c>
      <c r="T134" s="189">
        <f t="shared" si="3"/>
        <v>0</v>
      </c>
      <c r="AR134" s="14" t="s">
        <v>140</v>
      </c>
      <c r="AT134" s="14" t="s">
        <v>135</v>
      </c>
      <c r="AU134" s="14" t="s">
        <v>80</v>
      </c>
      <c r="AY134" s="14" t="s">
        <v>133</v>
      </c>
      <c r="BE134" s="190">
        <f t="shared" si="4"/>
        <v>0</v>
      </c>
      <c r="BF134" s="190">
        <f t="shared" si="5"/>
        <v>0</v>
      </c>
      <c r="BG134" s="190">
        <f t="shared" si="6"/>
        <v>0</v>
      </c>
      <c r="BH134" s="190">
        <f t="shared" si="7"/>
        <v>0</v>
      </c>
      <c r="BI134" s="190">
        <f t="shared" si="8"/>
        <v>0</v>
      </c>
      <c r="BJ134" s="14" t="s">
        <v>78</v>
      </c>
      <c r="BK134" s="190">
        <f t="shared" si="9"/>
        <v>0</v>
      </c>
      <c r="BL134" s="14" t="s">
        <v>140</v>
      </c>
      <c r="BM134" s="14" t="s">
        <v>1127</v>
      </c>
    </row>
    <row r="135" spans="2:65" s="1" customFormat="1" ht="16.5" customHeight="1">
      <c r="B135" s="31"/>
      <c r="C135" s="179" t="s">
        <v>225</v>
      </c>
      <c r="D135" s="179" t="s">
        <v>135</v>
      </c>
      <c r="E135" s="180" t="s">
        <v>1128</v>
      </c>
      <c r="F135" s="181" t="s">
        <v>1129</v>
      </c>
      <c r="G135" s="182" t="s">
        <v>223</v>
      </c>
      <c r="H135" s="183">
        <v>7.9000000000000001E-2</v>
      </c>
      <c r="I135" s="184"/>
      <c r="J135" s="185">
        <f t="shared" si="0"/>
        <v>0</v>
      </c>
      <c r="K135" s="181" t="s">
        <v>139</v>
      </c>
      <c r="L135" s="35"/>
      <c r="M135" s="186" t="s">
        <v>19</v>
      </c>
      <c r="N135" s="187" t="s">
        <v>42</v>
      </c>
      <c r="O135" s="57"/>
      <c r="P135" s="188">
        <f t="shared" si="1"/>
        <v>0</v>
      </c>
      <c r="Q135" s="188">
        <v>1.06277</v>
      </c>
      <c r="R135" s="188">
        <f t="shared" si="2"/>
        <v>8.3958829999999998E-2</v>
      </c>
      <c r="S135" s="188">
        <v>0</v>
      </c>
      <c r="T135" s="189">
        <f t="shared" si="3"/>
        <v>0</v>
      </c>
      <c r="AR135" s="14" t="s">
        <v>140</v>
      </c>
      <c r="AT135" s="14" t="s">
        <v>135</v>
      </c>
      <c r="AU135" s="14" t="s">
        <v>80</v>
      </c>
      <c r="AY135" s="14" t="s">
        <v>133</v>
      </c>
      <c r="BE135" s="190">
        <f t="shared" si="4"/>
        <v>0</v>
      </c>
      <c r="BF135" s="190">
        <f t="shared" si="5"/>
        <v>0</v>
      </c>
      <c r="BG135" s="190">
        <f t="shared" si="6"/>
        <v>0</v>
      </c>
      <c r="BH135" s="190">
        <f t="shared" si="7"/>
        <v>0</v>
      </c>
      <c r="BI135" s="190">
        <f t="shared" si="8"/>
        <v>0</v>
      </c>
      <c r="BJ135" s="14" t="s">
        <v>78</v>
      </c>
      <c r="BK135" s="190">
        <f t="shared" si="9"/>
        <v>0</v>
      </c>
      <c r="BL135" s="14" t="s">
        <v>140</v>
      </c>
      <c r="BM135" s="14" t="s">
        <v>1130</v>
      </c>
    </row>
    <row r="136" spans="2:65" s="1" customFormat="1" ht="16.5" customHeight="1">
      <c r="B136" s="31"/>
      <c r="C136" s="179" t="s">
        <v>229</v>
      </c>
      <c r="D136" s="179" t="s">
        <v>135</v>
      </c>
      <c r="E136" s="180" t="s">
        <v>1131</v>
      </c>
      <c r="F136" s="181" t="s">
        <v>1132</v>
      </c>
      <c r="G136" s="182" t="s">
        <v>217</v>
      </c>
      <c r="H136" s="183">
        <v>1153.55</v>
      </c>
      <c r="I136" s="184"/>
      <c r="J136" s="185">
        <f t="shared" si="0"/>
        <v>0</v>
      </c>
      <c r="K136" s="181" t="s">
        <v>139</v>
      </c>
      <c r="L136" s="35"/>
      <c r="M136" s="186" t="s">
        <v>19</v>
      </c>
      <c r="N136" s="187" t="s">
        <v>42</v>
      </c>
      <c r="O136" s="57"/>
      <c r="P136" s="188">
        <f t="shared" si="1"/>
        <v>0</v>
      </c>
      <c r="Q136" s="188">
        <v>4.2000000000000003E-2</v>
      </c>
      <c r="R136" s="188">
        <f t="shared" si="2"/>
        <v>48.449100000000001</v>
      </c>
      <c r="S136" s="188">
        <v>0</v>
      </c>
      <c r="T136" s="189">
        <f t="shared" si="3"/>
        <v>0</v>
      </c>
      <c r="AR136" s="14" t="s">
        <v>140</v>
      </c>
      <c r="AT136" s="14" t="s">
        <v>135</v>
      </c>
      <c r="AU136" s="14" t="s">
        <v>80</v>
      </c>
      <c r="AY136" s="14" t="s">
        <v>133</v>
      </c>
      <c r="BE136" s="190">
        <f t="shared" si="4"/>
        <v>0</v>
      </c>
      <c r="BF136" s="190">
        <f t="shared" si="5"/>
        <v>0</v>
      </c>
      <c r="BG136" s="190">
        <f t="shared" si="6"/>
        <v>0</v>
      </c>
      <c r="BH136" s="190">
        <f t="shared" si="7"/>
        <v>0</v>
      </c>
      <c r="BI136" s="190">
        <f t="shared" si="8"/>
        <v>0</v>
      </c>
      <c r="BJ136" s="14" t="s">
        <v>78</v>
      </c>
      <c r="BK136" s="190">
        <f t="shared" si="9"/>
        <v>0</v>
      </c>
      <c r="BL136" s="14" t="s">
        <v>140</v>
      </c>
      <c r="BM136" s="14" t="s">
        <v>1133</v>
      </c>
    </row>
    <row r="137" spans="2:65" s="1" customFormat="1" ht="22.5" customHeight="1">
      <c r="B137" s="31"/>
      <c r="C137" s="179" t="s">
        <v>233</v>
      </c>
      <c r="D137" s="179" t="s">
        <v>135</v>
      </c>
      <c r="E137" s="180" t="s">
        <v>1134</v>
      </c>
      <c r="F137" s="181" t="s">
        <v>1135</v>
      </c>
      <c r="G137" s="182" t="s">
        <v>217</v>
      </c>
      <c r="H137" s="183">
        <v>785.7</v>
      </c>
      <c r="I137" s="184"/>
      <c r="J137" s="185">
        <f t="shared" si="0"/>
        <v>0</v>
      </c>
      <c r="K137" s="181" t="s">
        <v>19</v>
      </c>
      <c r="L137" s="35"/>
      <c r="M137" s="186" t="s">
        <v>19</v>
      </c>
      <c r="N137" s="187" t="s">
        <v>42</v>
      </c>
      <c r="O137" s="57"/>
      <c r="P137" s="188">
        <f t="shared" si="1"/>
        <v>0</v>
      </c>
      <c r="Q137" s="188">
        <v>6.1199999999999997E-2</v>
      </c>
      <c r="R137" s="188">
        <f t="shared" si="2"/>
        <v>48.08484</v>
      </c>
      <c r="S137" s="188">
        <v>0</v>
      </c>
      <c r="T137" s="189">
        <f t="shared" si="3"/>
        <v>0</v>
      </c>
      <c r="AR137" s="14" t="s">
        <v>140</v>
      </c>
      <c r="AT137" s="14" t="s">
        <v>135</v>
      </c>
      <c r="AU137" s="14" t="s">
        <v>80</v>
      </c>
      <c r="AY137" s="14" t="s">
        <v>133</v>
      </c>
      <c r="BE137" s="190">
        <f t="shared" si="4"/>
        <v>0</v>
      </c>
      <c r="BF137" s="190">
        <f t="shared" si="5"/>
        <v>0</v>
      </c>
      <c r="BG137" s="190">
        <f t="shared" si="6"/>
        <v>0</v>
      </c>
      <c r="BH137" s="190">
        <f t="shared" si="7"/>
        <v>0</v>
      </c>
      <c r="BI137" s="190">
        <f t="shared" si="8"/>
        <v>0</v>
      </c>
      <c r="BJ137" s="14" t="s">
        <v>78</v>
      </c>
      <c r="BK137" s="190">
        <f t="shared" si="9"/>
        <v>0</v>
      </c>
      <c r="BL137" s="14" t="s">
        <v>140</v>
      </c>
      <c r="BM137" s="14" t="s">
        <v>1136</v>
      </c>
    </row>
    <row r="138" spans="2:65" s="1" customFormat="1" ht="16.5" customHeight="1">
      <c r="B138" s="31"/>
      <c r="C138" s="179" t="s">
        <v>237</v>
      </c>
      <c r="D138" s="179" t="s">
        <v>135</v>
      </c>
      <c r="E138" s="180" t="s">
        <v>1137</v>
      </c>
      <c r="F138" s="181" t="s">
        <v>1138</v>
      </c>
      <c r="G138" s="182" t="s">
        <v>217</v>
      </c>
      <c r="H138" s="183">
        <v>394.84</v>
      </c>
      <c r="I138" s="184"/>
      <c r="J138" s="185">
        <f t="shared" si="0"/>
        <v>0</v>
      </c>
      <c r="K138" s="181" t="s">
        <v>139</v>
      </c>
      <c r="L138" s="35"/>
      <c r="M138" s="186" t="s">
        <v>19</v>
      </c>
      <c r="N138" s="187" t="s">
        <v>42</v>
      </c>
      <c r="O138" s="57"/>
      <c r="P138" s="188">
        <f t="shared" si="1"/>
        <v>0</v>
      </c>
      <c r="Q138" s="188">
        <v>2.0400000000000001E-2</v>
      </c>
      <c r="R138" s="188">
        <f t="shared" si="2"/>
        <v>8.0547360000000001</v>
      </c>
      <c r="S138" s="188">
        <v>0</v>
      </c>
      <c r="T138" s="189">
        <f t="shared" si="3"/>
        <v>0</v>
      </c>
      <c r="AR138" s="14" t="s">
        <v>140</v>
      </c>
      <c r="AT138" s="14" t="s">
        <v>135</v>
      </c>
      <c r="AU138" s="14" t="s">
        <v>80</v>
      </c>
      <c r="AY138" s="14" t="s">
        <v>133</v>
      </c>
      <c r="BE138" s="190">
        <f t="shared" si="4"/>
        <v>0</v>
      </c>
      <c r="BF138" s="190">
        <f t="shared" si="5"/>
        <v>0</v>
      </c>
      <c r="BG138" s="190">
        <f t="shared" si="6"/>
        <v>0</v>
      </c>
      <c r="BH138" s="190">
        <f t="shared" si="7"/>
        <v>0</v>
      </c>
      <c r="BI138" s="190">
        <f t="shared" si="8"/>
        <v>0</v>
      </c>
      <c r="BJ138" s="14" t="s">
        <v>78</v>
      </c>
      <c r="BK138" s="190">
        <f t="shared" si="9"/>
        <v>0</v>
      </c>
      <c r="BL138" s="14" t="s">
        <v>140</v>
      </c>
      <c r="BM138" s="14" t="s">
        <v>1139</v>
      </c>
    </row>
    <row r="139" spans="2:65" s="1" customFormat="1" ht="16.5" customHeight="1">
      <c r="B139" s="31"/>
      <c r="C139" s="179" t="s">
        <v>336</v>
      </c>
      <c r="D139" s="179" t="s">
        <v>135</v>
      </c>
      <c r="E139" s="180" t="s">
        <v>1140</v>
      </c>
      <c r="F139" s="181" t="s">
        <v>1141</v>
      </c>
      <c r="G139" s="182" t="s">
        <v>217</v>
      </c>
      <c r="H139" s="183">
        <v>74</v>
      </c>
      <c r="I139" s="184"/>
      <c r="J139" s="185">
        <f t="shared" si="0"/>
        <v>0</v>
      </c>
      <c r="K139" s="181" t="s">
        <v>139</v>
      </c>
      <c r="L139" s="35"/>
      <c r="M139" s="186" t="s">
        <v>19</v>
      </c>
      <c r="N139" s="187" t="s">
        <v>42</v>
      </c>
      <c r="O139" s="57"/>
      <c r="P139" s="188">
        <f t="shared" si="1"/>
        <v>0</v>
      </c>
      <c r="Q139" s="188">
        <v>0</v>
      </c>
      <c r="R139" s="188">
        <f t="shared" si="2"/>
        <v>0</v>
      </c>
      <c r="S139" s="188">
        <v>0</v>
      </c>
      <c r="T139" s="189">
        <f t="shared" si="3"/>
        <v>0</v>
      </c>
      <c r="AR139" s="14" t="s">
        <v>140</v>
      </c>
      <c r="AT139" s="14" t="s">
        <v>135</v>
      </c>
      <c r="AU139" s="14" t="s">
        <v>80</v>
      </c>
      <c r="AY139" s="14" t="s">
        <v>133</v>
      </c>
      <c r="BE139" s="190">
        <f t="shared" si="4"/>
        <v>0</v>
      </c>
      <c r="BF139" s="190">
        <f t="shared" si="5"/>
        <v>0</v>
      </c>
      <c r="BG139" s="190">
        <f t="shared" si="6"/>
        <v>0</v>
      </c>
      <c r="BH139" s="190">
        <f t="shared" si="7"/>
        <v>0</v>
      </c>
      <c r="BI139" s="190">
        <f t="shared" si="8"/>
        <v>0</v>
      </c>
      <c r="BJ139" s="14" t="s">
        <v>78</v>
      </c>
      <c r="BK139" s="190">
        <f t="shared" si="9"/>
        <v>0</v>
      </c>
      <c r="BL139" s="14" t="s">
        <v>140</v>
      </c>
      <c r="BM139" s="14" t="s">
        <v>1142</v>
      </c>
    </row>
    <row r="140" spans="2:65" s="11" customFormat="1" ht="22.9" customHeight="1">
      <c r="B140" s="163"/>
      <c r="C140" s="164"/>
      <c r="D140" s="165" t="s">
        <v>70</v>
      </c>
      <c r="E140" s="177" t="s">
        <v>152</v>
      </c>
      <c r="F140" s="177" t="s">
        <v>153</v>
      </c>
      <c r="G140" s="164"/>
      <c r="H140" s="164"/>
      <c r="I140" s="167"/>
      <c r="J140" s="178">
        <f>BK140</f>
        <v>0</v>
      </c>
      <c r="K140" s="164"/>
      <c r="L140" s="169"/>
      <c r="M140" s="170"/>
      <c r="N140" s="171"/>
      <c r="O140" s="171"/>
      <c r="P140" s="172">
        <f>SUM(P141:P151)</f>
        <v>0</v>
      </c>
      <c r="Q140" s="171"/>
      <c r="R140" s="172">
        <f>SUM(R141:R151)</f>
        <v>0.84872449999999999</v>
      </c>
      <c r="S140" s="171"/>
      <c r="T140" s="173">
        <f>SUM(T141:T151)</f>
        <v>0</v>
      </c>
      <c r="AR140" s="174" t="s">
        <v>78</v>
      </c>
      <c r="AT140" s="175" t="s">
        <v>70</v>
      </c>
      <c r="AU140" s="175" t="s">
        <v>78</v>
      </c>
      <c r="AY140" s="174" t="s">
        <v>133</v>
      </c>
      <c r="BK140" s="176">
        <f>SUM(BK141:BK151)</f>
        <v>0</v>
      </c>
    </row>
    <row r="141" spans="2:65" s="1" customFormat="1" ht="16.5" customHeight="1">
      <c r="B141" s="31"/>
      <c r="C141" s="179" t="s">
        <v>341</v>
      </c>
      <c r="D141" s="179" t="s">
        <v>135</v>
      </c>
      <c r="E141" s="180" t="s">
        <v>1143</v>
      </c>
      <c r="F141" s="181" t="s">
        <v>1144</v>
      </c>
      <c r="G141" s="182" t="s">
        <v>217</v>
      </c>
      <c r="H141" s="183">
        <v>3376.7</v>
      </c>
      <c r="I141" s="184"/>
      <c r="J141" s="185">
        <f t="shared" ref="J141:J151" si="10">ROUND(I141*H141,2)</f>
        <v>0</v>
      </c>
      <c r="K141" s="181" t="s">
        <v>139</v>
      </c>
      <c r="L141" s="35"/>
      <c r="M141" s="186" t="s">
        <v>19</v>
      </c>
      <c r="N141" s="187" t="s">
        <v>42</v>
      </c>
      <c r="O141" s="57"/>
      <c r="P141" s="188">
        <f t="shared" ref="P141:P151" si="11">O141*H141</f>
        <v>0</v>
      </c>
      <c r="Q141" s="188">
        <v>1.2999999999999999E-4</v>
      </c>
      <c r="R141" s="188">
        <f t="shared" ref="R141:R151" si="12">Q141*H141</f>
        <v>0.43897099999999994</v>
      </c>
      <c r="S141" s="188">
        <v>0</v>
      </c>
      <c r="T141" s="189">
        <f t="shared" ref="T141:T151" si="13">S141*H141</f>
        <v>0</v>
      </c>
      <c r="AR141" s="14" t="s">
        <v>140</v>
      </c>
      <c r="AT141" s="14" t="s">
        <v>135</v>
      </c>
      <c r="AU141" s="14" t="s">
        <v>80</v>
      </c>
      <c r="AY141" s="14" t="s">
        <v>133</v>
      </c>
      <c r="BE141" s="190">
        <f t="shared" ref="BE141:BE151" si="14">IF(N141="základní",J141,0)</f>
        <v>0</v>
      </c>
      <c r="BF141" s="190">
        <f t="shared" ref="BF141:BF151" si="15">IF(N141="snížená",J141,0)</f>
        <v>0</v>
      </c>
      <c r="BG141" s="190">
        <f t="shared" ref="BG141:BG151" si="16">IF(N141="zákl. přenesená",J141,0)</f>
        <v>0</v>
      </c>
      <c r="BH141" s="190">
        <f t="shared" ref="BH141:BH151" si="17">IF(N141="sníž. přenesená",J141,0)</f>
        <v>0</v>
      </c>
      <c r="BI141" s="190">
        <f t="shared" ref="BI141:BI151" si="18">IF(N141="nulová",J141,0)</f>
        <v>0</v>
      </c>
      <c r="BJ141" s="14" t="s">
        <v>78</v>
      </c>
      <c r="BK141" s="190">
        <f t="shared" ref="BK141:BK151" si="19">ROUND(I141*H141,2)</f>
        <v>0</v>
      </c>
      <c r="BL141" s="14" t="s">
        <v>140</v>
      </c>
      <c r="BM141" s="14" t="s">
        <v>1145</v>
      </c>
    </row>
    <row r="142" spans="2:65" s="1" customFormat="1" ht="22.5" customHeight="1">
      <c r="B142" s="31"/>
      <c r="C142" s="179" t="s">
        <v>346</v>
      </c>
      <c r="D142" s="179" t="s">
        <v>135</v>
      </c>
      <c r="E142" s="180" t="s">
        <v>1146</v>
      </c>
      <c r="F142" s="181" t="s">
        <v>1147</v>
      </c>
      <c r="G142" s="182" t="s">
        <v>217</v>
      </c>
      <c r="H142" s="183">
        <v>297.7</v>
      </c>
      <c r="I142" s="184"/>
      <c r="J142" s="185">
        <f t="shared" si="10"/>
        <v>0</v>
      </c>
      <c r="K142" s="181" t="s">
        <v>139</v>
      </c>
      <c r="L142" s="35"/>
      <c r="M142" s="186" t="s">
        <v>19</v>
      </c>
      <c r="N142" s="187" t="s">
        <v>42</v>
      </c>
      <c r="O142" s="57"/>
      <c r="P142" s="188">
        <f t="shared" si="11"/>
        <v>0</v>
      </c>
      <c r="Q142" s="188">
        <v>2.1000000000000001E-4</v>
      </c>
      <c r="R142" s="188">
        <f t="shared" si="12"/>
        <v>6.2517000000000003E-2</v>
      </c>
      <c r="S142" s="188">
        <v>0</v>
      </c>
      <c r="T142" s="189">
        <f t="shared" si="13"/>
        <v>0</v>
      </c>
      <c r="AR142" s="14" t="s">
        <v>140</v>
      </c>
      <c r="AT142" s="14" t="s">
        <v>135</v>
      </c>
      <c r="AU142" s="14" t="s">
        <v>80</v>
      </c>
      <c r="AY142" s="14" t="s">
        <v>133</v>
      </c>
      <c r="BE142" s="190">
        <f t="shared" si="14"/>
        <v>0</v>
      </c>
      <c r="BF142" s="190">
        <f t="shared" si="15"/>
        <v>0</v>
      </c>
      <c r="BG142" s="190">
        <f t="shared" si="16"/>
        <v>0</v>
      </c>
      <c r="BH142" s="190">
        <f t="shared" si="17"/>
        <v>0</v>
      </c>
      <c r="BI142" s="190">
        <f t="shared" si="18"/>
        <v>0</v>
      </c>
      <c r="BJ142" s="14" t="s">
        <v>78</v>
      </c>
      <c r="BK142" s="190">
        <f t="shared" si="19"/>
        <v>0</v>
      </c>
      <c r="BL142" s="14" t="s">
        <v>140</v>
      </c>
      <c r="BM142" s="14" t="s">
        <v>1148</v>
      </c>
    </row>
    <row r="143" spans="2:65" s="1" customFormat="1" ht="16.5" customHeight="1">
      <c r="B143" s="31"/>
      <c r="C143" s="179" t="s">
        <v>350</v>
      </c>
      <c r="D143" s="179" t="s">
        <v>135</v>
      </c>
      <c r="E143" s="180" t="s">
        <v>1149</v>
      </c>
      <c r="F143" s="181" t="s">
        <v>1150</v>
      </c>
      <c r="G143" s="182" t="s">
        <v>217</v>
      </c>
      <c r="H143" s="183">
        <v>3376.7</v>
      </c>
      <c r="I143" s="184"/>
      <c r="J143" s="185">
        <f t="shared" si="10"/>
        <v>0</v>
      </c>
      <c r="K143" s="181" t="s">
        <v>139</v>
      </c>
      <c r="L143" s="35"/>
      <c r="M143" s="186" t="s">
        <v>19</v>
      </c>
      <c r="N143" s="187" t="s">
        <v>42</v>
      </c>
      <c r="O143" s="57"/>
      <c r="P143" s="188">
        <f t="shared" si="11"/>
        <v>0</v>
      </c>
      <c r="Q143" s="188">
        <v>4.0000000000000003E-5</v>
      </c>
      <c r="R143" s="188">
        <f t="shared" si="12"/>
        <v>0.13506799999999999</v>
      </c>
      <c r="S143" s="188">
        <v>0</v>
      </c>
      <c r="T143" s="189">
        <f t="shared" si="13"/>
        <v>0</v>
      </c>
      <c r="AR143" s="14" t="s">
        <v>140</v>
      </c>
      <c r="AT143" s="14" t="s">
        <v>135</v>
      </c>
      <c r="AU143" s="14" t="s">
        <v>80</v>
      </c>
      <c r="AY143" s="14" t="s">
        <v>133</v>
      </c>
      <c r="BE143" s="190">
        <f t="shared" si="14"/>
        <v>0</v>
      </c>
      <c r="BF143" s="190">
        <f t="shared" si="15"/>
        <v>0</v>
      </c>
      <c r="BG143" s="190">
        <f t="shared" si="16"/>
        <v>0</v>
      </c>
      <c r="BH143" s="190">
        <f t="shared" si="17"/>
        <v>0</v>
      </c>
      <c r="BI143" s="190">
        <f t="shared" si="18"/>
        <v>0</v>
      </c>
      <c r="BJ143" s="14" t="s">
        <v>78</v>
      </c>
      <c r="BK143" s="190">
        <f t="shared" si="19"/>
        <v>0</v>
      </c>
      <c r="BL143" s="14" t="s">
        <v>140</v>
      </c>
      <c r="BM143" s="14" t="s">
        <v>1151</v>
      </c>
    </row>
    <row r="144" spans="2:65" s="1" customFormat="1" ht="22.5" customHeight="1">
      <c r="B144" s="31"/>
      <c r="C144" s="179" t="s">
        <v>356</v>
      </c>
      <c r="D144" s="179" t="s">
        <v>135</v>
      </c>
      <c r="E144" s="180" t="s">
        <v>1152</v>
      </c>
      <c r="F144" s="181" t="s">
        <v>1153</v>
      </c>
      <c r="G144" s="182" t="s">
        <v>217</v>
      </c>
      <c r="H144" s="183">
        <v>297.7</v>
      </c>
      <c r="I144" s="184"/>
      <c r="J144" s="185">
        <f t="shared" si="10"/>
        <v>0</v>
      </c>
      <c r="K144" s="181" t="s">
        <v>139</v>
      </c>
      <c r="L144" s="35"/>
      <c r="M144" s="186" t="s">
        <v>19</v>
      </c>
      <c r="N144" s="187" t="s">
        <v>42</v>
      </c>
      <c r="O144" s="57"/>
      <c r="P144" s="188">
        <f t="shared" si="11"/>
        <v>0</v>
      </c>
      <c r="Q144" s="188">
        <v>4.0000000000000003E-5</v>
      </c>
      <c r="R144" s="188">
        <f t="shared" si="12"/>
        <v>1.1908E-2</v>
      </c>
      <c r="S144" s="188">
        <v>0</v>
      </c>
      <c r="T144" s="189">
        <f t="shared" si="13"/>
        <v>0</v>
      </c>
      <c r="AR144" s="14" t="s">
        <v>140</v>
      </c>
      <c r="AT144" s="14" t="s">
        <v>135</v>
      </c>
      <c r="AU144" s="14" t="s">
        <v>80</v>
      </c>
      <c r="AY144" s="14" t="s">
        <v>133</v>
      </c>
      <c r="BE144" s="190">
        <f t="shared" si="14"/>
        <v>0</v>
      </c>
      <c r="BF144" s="190">
        <f t="shared" si="15"/>
        <v>0</v>
      </c>
      <c r="BG144" s="190">
        <f t="shared" si="16"/>
        <v>0</v>
      </c>
      <c r="BH144" s="190">
        <f t="shared" si="17"/>
        <v>0</v>
      </c>
      <c r="BI144" s="190">
        <f t="shared" si="18"/>
        <v>0</v>
      </c>
      <c r="BJ144" s="14" t="s">
        <v>78</v>
      </c>
      <c r="BK144" s="190">
        <f t="shared" si="19"/>
        <v>0</v>
      </c>
      <c r="BL144" s="14" t="s">
        <v>140</v>
      </c>
      <c r="BM144" s="14" t="s">
        <v>1154</v>
      </c>
    </row>
    <row r="145" spans="2:65" s="1" customFormat="1" ht="33.75" customHeight="1">
      <c r="B145" s="31"/>
      <c r="C145" s="179" t="s">
        <v>364</v>
      </c>
      <c r="D145" s="179" t="s">
        <v>135</v>
      </c>
      <c r="E145" s="180" t="s">
        <v>1155</v>
      </c>
      <c r="F145" s="181" t="s">
        <v>1156</v>
      </c>
      <c r="G145" s="182" t="s">
        <v>217</v>
      </c>
      <c r="H145" s="183">
        <v>45.009</v>
      </c>
      <c r="I145" s="184"/>
      <c r="J145" s="185">
        <f t="shared" si="10"/>
        <v>0</v>
      </c>
      <c r="K145" s="181" t="s">
        <v>19</v>
      </c>
      <c r="L145" s="35"/>
      <c r="M145" s="186" t="s">
        <v>19</v>
      </c>
      <c r="N145" s="187" t="s">
        <v>42</v>
      </c>
      <c r="O145" s="57"/>
      <c r="P145" s="188">
        <f t="shared" si="11"/>
        <v>0</v>
      </c>
      <c r="Q145" s="188">
        <v>0</v>
      </c>
      <c r="R145" s="188">
        <f t="shared" si="12"/>
        <v>0</v>
      </c>
      <c r="S145" s="188">
        <v>0</v>
      </c>
      <c r="T145" s="189">
        <f t="shared" si="13"/>
        <v>0</v>
      </c>
      <c r="AR145" s="14" t="s">
        <v>140</v>
      </c>
      <c r="AT145" s="14" t="s">
        <v>135</v>
      </c>
      <c r="AU145" s="14" t="s">
        <v>80</v>
      </c>
      <c r="AY145" s="14" t="s">
        <v>133</v>
      </c>
      <c r="BE145" s="190">
        <f t="shared" si="14"/>
        <v>0</v>
      </c>
      <c r="BF145" s="190">
        <f t="shared" si="15"/>
        <v>0</v>
      </c>
      <c r="BG145" s="190">
        <f t="shared" si="16"/>
        <v>0</v>
      </c>
      <c r="BH145" s="190">
        <f t="shared" si="17"/>
        <v>0</v>
      </c>
      <c r="BI145" s="190">
        <f t="shared" si="18"/>
        <v>0</v>
      </c>
      <c r="BJ145" s="14" t="s">
        <v>78</v>
      </c>
      <c r="BK145" s="190">
        <f t="shared" si="19"/>
        <v>0</v>
      </c>
      <c r="BL145" s="14" t="s">
        <v>140</v>
      </c>
      <c r="BM145" s="14" t="s">
        <v>1157</v>
      </c>
    </row>
    <row r="146" spans="2:65" s="1" customFormat="1" ht="16.5" customHeight="1">
      <c r="B146" s="31"/>
      <c r="C146" s="179" t="s">
        <v>368</v>
      </c>
      <c r="D146" s="179" t="s">
        <v>135</v>
      </c>
      <c r="E146" s="180" t="s">
        <v>1158</v>
      </c>
      <c r="F146" s="181" t="s">
        <v>1159</v>
      </c>
      <c r="G146" s="182" t="s">
        <v>217</v>
      </c>
      <c r="H146" s="183">
        <v>3.4350000000000001</v>
      </c>
      <c r="I146" s="184"/>
      <c r="J146" s="185">
        <f t="shared" si="10"/>
        <v>0</v>
      </c>
      <c r="K146" s="181" t="s">
        <v>139</v>
      </c>
      <c r="L146" s="35"/>
      <c r="M146" s="186" t="s">
        <v>19</v>
      </c>
      <c r="N146" s="187" t="s">
        <v>42</v>
      </c>
      <c r="O146" s="57"/>
      <c r="P146" s="188">
        <f t="shared" si="11"/>
        <v>0</v>
      </c>
      <c r="Q146" s="188">
        <v>3.9899999999999998E-2</v>
      </c>
      <c r="R146" s="188">
        <f t="shared" si="12"/>
        <v>0.1370565</v>
      </c>
      <c r="S146" s="188">
        <v>0</v>
      </c>
      <c r="T146" s="189">
        <f t="shared" si="13"/>
        <v>0</v>
      </c>
      <c r="AR146" s="14" t="s">
        <v>140</v>
      </c>
      <c r="AT146" s="14" t="s">
        <v>135</v>
      </c>
      <c r="AU146" s="14" t="s">
        <v>80</v>
      </c>
      <c r="AY146" s="14" t="s">
        <v>133</v>
      </c>
      <c r="BE146" s="190">
        <f t="shared" si="14"/>
        <v>0</v>
      </c>
      <c r="BF146" s="190">
        <f t="shared" si="15"/>
        <v>0</v>
      </c>
      <c r="BG146" s="190">
        <f t="shared" si="16"/>
        <v>0</v>
      </c>
      <c r="BH146" s="190">
        <f t="shared" si="17"/>
        <v>0</v>
      </c>
      <c r="BI146" s="190">
        <f t="shared" si="18"/>
        <v>0</v>
      </c>
      <c r="BJ146" s="14" t="s">
        <v>78</v>
      </c>
      <c r="BK146" s="190">
        <f t="shared" si="19"/>
        <v>0</v>
      </c>
      <c r="BL146" s="14" t="s">
        <v>140</v>
      </c>
      <c r="BM146" s="14" t="s">
        <v>1160</v>
      </c>
    </row>
    <row r="147" spans="2:65" s="1" customFormat="1" ht="16.5" customHeight="1">
      <c r="B147" s="31"/>
      <c r="C147" s="179" t="s">
        <v>373</v>
      </c>
      <c r="D147" s="179" t="s">
        <v>135</v>
      </c>
      <c r="E147" s="180" t="s">
        <v>1161</v>
      </c>
      <c r="F147" s="181" t="s">
        <v>1162</v>
      </c>
      <c r="G147" s="182" t="s">
        <v>217</v>
      </c>
      <c r="H147" s="183">
        <v>22.9</v>
      </c>
      <c r="I147" s="184"/>
      <c r="J147" s="185">
        <f t="shared" si="10"/>
        <v>0</v>
      </c>
      <c r="K147" s="181" t="s">
        <v>139</v>
      </c>
      <c r="L147" s="35"/>
      <c r="M147" s="186" t="s">
        <v>19</v>
      </c>
      <c r="N147" s="187" t="s">
        <v>42</v>
      </c>
      <c r="O147" s="57"/>
      <c r="P147" s="188">
        <f t="shared" si="11"/>
        <v>0</v>
      </c>
      <c r="Q147" s="188">
        <v>2.7599999999999999E-3</v>
      </c>
      <c r="R147" s="188">
        <f t="shared" si="12"/>
        <v>6.3203999999999996E-2</v>
      </c>
      <c r="S147" s="188">
        <v>0</v>
      </c>
      <c r="T147" s="189">
        <f t="shared" si="13"/>
        <v>0</v>
      </c>
      <c r="AR147" s="14" t="s">
        <v>140</v>
      </c>
      <c r="AT147" s="14" t="s">
        <v>135</v>
      </c>
      <c r="AU147" s="14" t="s">
        <v>80</v>
      </c>
      <c r="AY147" s="14" t="s">
        <v>133</v>
      </c>
      <c r="BE147" s="190">
        <f t="shared" si="14"/>
        <v>0</v>
      </c>
      <c r="BF147" s="190">
        <f t="shared" si="15"/>
        <v>0</v>
      </c>
      <c r="BG147" s="190">
        <f t="shared" si="16"/>
        <v>0</v>
      </c>
      <c r="BH147" s="190">
        <f t="shared" si="17"/>
        <v>0</v>
      </c>
      <c r="BI147" s="190">
        <f t="shared" si="18"/>
        <v>0</v>
      </c>
      <c r="BJ147" s="14" t="s">
        <v>78</v>
      </c>
      <c r="BK147" s="190">
        <f t="shared" si="19"/>
        <v>0</v>
      </c>
      <c r="BL147" s="14" t="s">
        <v>140</v>
      </c>
      <c r="BM147" s="14" t="s">
        <v>1163</v>
      </c>
    </row>
    <row r="148" spans="2:65" s="1" customFormat="1" ht="16.5" customHeight="1">
      <c r="B148" s="31"/>
      <c r="C148" s="179" t="s">
        <v>379</v>
      </c>
      <c r="D148" s="179" t="s">
        <v>135</v>
      </c>
      <c r="E148" s="180" t="s">
        <v>1164</v>
      </c>
      <c r="F148" s="181" t="s">
        <v>1165</v>
      </c>
      <c r="G148" s="182" t="s">
        <v>339</v>
      </c>
      <c r="H148" s="183">
        <v>1</v>
      </c>
      <c r="I148" s="184"/>
      <c r="J148" s="185">
        <f t="shared" si="10"/>
        <v>0</v>
      </c>
      <c r="K148" s="181" t="s">
        <v>19</v>
      </c>
      <c r="L148" s="35"/>
      <c r="M148" s="186" t="s">
        <v>19</v>
      </c>
      <c r="N148" s="187" t="s">
        <v>42</v>
      </c>
      <c r="O148" s="57"/>
      <c r="P148" s="188">
        <f t="shared" si="11"/>
        <v>0</v>
      </c>
      <c r="Q148" s="188">
        <v>0</v>
      </c>
      <c r="R148" s="188">
        <f t="shared" si="12"/>
        <v>0</v>
      </c>
      <c r="S148" s="188">
        <v>0</v>
      </c>
      <c r="T148" s="189">
        <f t="shared" si="13"/>
        <v>0</v>
      </c>
      <c r="AR148" s="14" t="s">
        <v>140</v>
      </c>
      <c r="AT148" s="14" t="s">
        <v>135</v>
      </c>
      <c r="AU148" s="14" t="s">
        <v>80</v>
      </c>
      <c r="AY148" s="14" t="s">
        <v>133</v>
      </c>
      <c r="BE148" s="190">
        <f t="shared" si="14"/>
        <v>0</v>
      </c>
      <c r="BF148" s="190">
        <f t="shared" si="15"/>
        <v>0</v>
      </c>
      <c r="BG148" s="190">
        <f t="shared" si="16"/>
        <v>0</v>
      </c>
      <c r="BH148" s="190">
        <f t="shared" si="17"/>
        <v>0</v>
      </c>
      <c r="BI148" s="190">
        <f t="shared" si="18"/>
        <v>0</v>
      </c>
      <c r="BJ148" s="14" t="s">
        <v>78</v>
      </c>
      <c r="BK148" s="190">
        <f t="shared" si="19"/>
        <v>0</v>
      </c>
      <c r="BL148" s="14" t="s">
        <v>140</v>
      </c>
      <c r="BM148" s="14" t="s">
        <v>1166</v>
      </c>
    </row>
    <row r="149" spans="2:65" s="1" customFormat="1" ht="22.5" customHeight="1">
      <c r="B149" s="31"/>
      <c r="C149" s="179" t="s">
        <v>383</v>
      </c>
      <c r="D149" s="179" t="s">
        <v>135</v>
      </c>
      <c r="E149" s="180" t="s">
        <v>1167</v>
      </c>
      <c r="F149" s="181" t="s">
        <v>1168</v>
      </c>
      <c r="G149" s="182" t="s">
        <v>217</v>
      </c>
      <c r="H149" s="183">
        <v>1.2</v>
      </c>
      <c r="I149" s="184"/>
      <c r="J149" s="185">
        <f t="shared" si="10"/>
        <v>0</v>
      </c>
      <c r="K149" s="181" t="s">
        <v>19</v>
      </c>
      <c r="L149" s="35"/>
      <c r="M149" s="186" t="s">
        <v>19</v>
      </c>
      <c r="N149" s="187" t="s">
        <v>42</v>
      </c>
      <c r="O149" s="57"/>
      <c r="P149" s="188">
        <f t="shared" si="11"/>
        <v>0</v>
      </c>
      <c r="Q149" s="188">
        <v>0</v>
      </c>
      <c r="R149" s="188">
        <f t="shared" si="12"/>
        <v>0</v>
      </c>
      <c r="S149" s="188">
        <v>0</v>
      </c>
      <c r="T149" s="189">
        <f t="shared" si="13"/>
        <v>0</v>
      </c>
      <c r="AR149" s="14" t="s">
        <v>140</v>
      </c>
      <c r="AT149" s="14" t="s">
        <v>135</v>
      </c>
      <c r="AU149" s="14" t="s">
        <v>80</v>
      </c>
      <c r="AY149" s="14" t="s">
        <v>133</v>
      </c>
      <c r="BE149" s="190">
        <f t="shared" si="14"/>
        <v>0</v>
      </c>
      <c r="BF149" s="190">
        <f t="shared" si="15"/>
        <v>0</v>
      </c>
      <c r="BG149" s="190">
        <f t="shared" si="16"/>
        <v>0</v>
      </c>
      <c r="BH149" s="190">
        <f t="shared" si="17"/>
        <v>0</v>
      </c>
      <c r="BI149" s="190">
        <f t="shared" si="18"/>
        <v>0</v>
      </c>
      <c r="BJ149" s="14" t="s">
        <v>78</v>
      </c>
      <c r="BK149" s="190">
        <f t="shared" si="19"/>
        <v>0</v>
      </c>
      <c r="BL149" s="14" t="s">
        <v>140</v>
      </c>
      <c r="BM149" s="14" t="s">
        <v>1169</v>
      </c>
    </row>
    <row r="150" spans="2:65" s="1" customFormat="1" ht="16.5" customHeight="1">
      <c r="B150" s="31"/>
      <c r="C150" s="179" t="s">
        <v>387</v>
      </c>
      <c r="D150" s="179" t="s">
        <v>135</v>
      </c>
      <c r="E150" s="180" t="s">
        <v>1170</v>
      </c>
      <c r="F150" s="181" t="s">
        <v>1171</v>
      </c>
      <c r="G150" s="182" t="s">
        <v>889</v>
      </c>
      <c r="H150" s="183">
        <v>150</v>
      </c>
      <c r="I150" s="184"/>
      <c r="J150" s="185">
        <f t="shared" si="10"/>
        <v>0</v>
      </c>
      <c r="K150" s="181" t="s">
        <v>19</v>
      </c>
      <c r="L150" s="35"/>
      <c r="M150" s="186" t="s">
        <v>19</v>
      </c>
      <c r="N150" s="187" t="s">
        <v>42</v>
      </c>
      <c r="O150" s="57"/>
      <c r="P150" s="188">
        <f t="shared" si="11"/>
        <v>0</v>
      </c>
      <c r="Q150" s="188">
        <v>0</v>
      </c>
      <c r="R150" s="188">
        <f t="shared" si="12"/>
        <v>0</v>
      </c>
      <c r="S150" s="188">
        <v>0</v>
      </c>
      <c r="T150" s="189">
        <f t="shared" si="13"/>
        <v>0</v>
      </c>
      <c r="AR150" s="14" t="s">
        <v>140</v>
      </c>
      <c r="AT150" s="14" t="s">
        <v>135</v>
      </c>
      <c r="AU150" s="14" t="s">
        <v>80</v>
      </c>
      <c r="AY150" s="14" t="s">
        <v>133</v>
      </c>
      <c r="BE150" s="190">
        <f t="shared" si="14"/>
        <v>0</v>
      </c>
      <c r="BF150" s="190">
        <f t="shared" si="15"/>
        <v>0</v>
      </c>
      <c r="BG150" s="190">
        <f t="shared" si="16"/>
        <v>0</v>
      </c>
      <c r="BH150" s="190">
        <f t="shared" si="17"/>
        <v>0</v>
      </c>
      <c r="BI150" s="190">
        <f t="shared" si="18"/>
        <v>0</v>
      </c>
      <c r="BJ150" s="14" t="s">
        <v>78</v>
      </c>
      <c r="BK150" s="190">
        <f t="shared" si="19"/>
        <v>0</v>
      </c>
      <c r="BL150" s="14" t="s">
        <v>140</v>
      </c>
      <c r="BM150" s="14" t="s">
        <v>1172</v>
      </c>
    </row>
    <row r="151" spans="2:65" s="1" customFormat="1" ht="16.5" customHeight="1">
      <c r="B151" s="31"/>
      <c r="C151" s="196" t="s">
        <v>391</v>
      </c>
      <c r="D151" s="196" t="s">
        <v>369</v>
      </c>
      <c r="E151" s="197" t="s">
        <v>1173</v>
      </c>
      <c r="F151" s="198" t="s">
        <v>1174</v>
      </c>
      <c r="G151" s="199" t="s">
        <v>339</v>
      </c>
      <c r="H151" s="200">
        <v>1</v>
      </c>
      <c r="I151" s="201"/>
      <c r="J151" s="202">
        <f t="shared" si="10"/>
        <v>0</v>
      </c>
      <c r="K151" s="198" t="s">
        <v>19</v>
      </c>
      <c r="L151" s="203"/>
      <c r="M151" s="204" t="s">
        <v>19</v>
      </c>
      <c r="N151" s="205" t="s">
        <v>42</v>
      </c>
      <c r="O151" s="57"/>
      <c r="P151" s="188">
        <f t="shared" si="11"/>
        <v>0</v>
      </c>
      <c r="Q151" s="188">
        <v>0</v>
      </c>
      <c r="R151" s="188">
        <f t="shared" si="12"/>
        <v>0</v>
      </c>
      <c r="S151" s="188">
        <v>0</v>
      </c>
      <c r="T151" s="189">
        <f t="shared" si="13"/>
        <v>0</v>
      </c>
      <c r="AR151" s="14" t="s">
        <v>167</v>
      </c>
      <c r="AT151" s="14" t="s">
        <v>369</v>
      </c>
      <c r="AU151" s="14" t="s">
        <v>80</v>
      </c>
      <c r="AY151" s="14" t="s">
        <v>133</v>
      </c>
      <c r="BE151" s="190">
        <f t="shared" si="14"/>
        <v>0</v>
      </c>
      <c r="BF151" s="190">
        <f t="shared" si="15"/>
        <v>0</v>
      </c>
      <c r="BG151" s="190">
        <f t="shared" si="16"/>
        <v>0</v>
      </c>
      <c r="BH151" s="190">
        <f t="shared" si="17"/>
        <v>0</v>
      </c>
      <c r="BI151" s="190">
        <f t="shared" si="18"/>
        <v>0</v>
      </c>
      <c r="BJ151" s="14" t="s">
        <v>78</v>
      </c>
      <c r="BK151" s="190">
        <f t="shared" si="19"/>
        <v>0</v>
      </c>
      <c r="BL151" s="14" t="s">
        <v>140</v>
      </c>
      <c r="BM151" s="14" t="s">
        <v>1175</v>
      </c>
    </row>
    <row r="152" spans="2:65" s="11" customFormat="1" ht="22.9" customHeight="1">
      <c r="B152" s="163"/>
      <c r="C152" s="164"/>
      <c r="D152" s="165" t="s">
        <v>70</v>
      </c>
      <c r="E152" s="177" t="s">
        <v>354</v>
      </c>
      <c r="F152" s="177" t="s">
        <v>355</v>
      </c>
      <c r="G152" s="164"/>
      <c r="H152" s="164"/>
      <c r="I152" s="167"/>
      <c r="J152" s="178">
        <f>BK152</f>
        <v>0</v>
      </c>
      <c r="K152" s="164"/>
      <c r="L152" s="169"/>
      <c r="M152" s="170"/>
      <c r="N152" s="171"/>
      <c r="O152" s="171"/>
      <c r="P152" s="172">
        <f>P153</f>
        <v>0</v>
      </c>
      <c r="Q152" s="171"/>
      <c r="R152" s="172">
        <f>R153</f>
        <v>0</v>
      </c>
      <c r="S152" s="171"/>
      <c r="T152" s="173">
        <f>T153</f>
        <v>0</v>
      </c>
      <c r="AR152" s="174" t="s">
        <v>78</v>
      </c>
      <c r="AT152" s="175" t="s">
        <v>70</v>
      </c>
      <c r="AU152" s="175" t="s">
        <v>78</v>
      </c>
      <c r="AY152" s="174" t="s">
        <v>133</v>
      </c>
      <c r="BK152" s="176">
        <f>BK153</f>
        <v>0</v>
      </c>
    </row>
    <row r="153" spans="2:65" s="1" customFormat="1" ht="22.5" customHeight="1">
      <c r="B153" s="31"/>
      <c r="C153" s="179" t="s">
        <v>395</v>
      </c>
      <c r="D153" s="179" t="s">
        <v>135</v>
      </c>
      <c r="E153" s="180" t="s">
        <v>357</v>
      </c>
      <c r="F153" s="181" t="s">
        <v>358</v>
      </c>
      <c r="G153" s="182" t="s">
        <v>223</v>
      </c>
      <c r="H153" s="183">
        <v>191.852</v>
      </c>
      <c r="I153" s="184"/>
      <c r="J153" s="185">
        <f>ROUND(I153*H153,2)</f>
        <v>0</v>
      </c>
      <c r="K153" s="181" t="s">
        <v>139</v>
      </c>
      <c r="L153" s="35"/>
      <c r="M153" s="186" t="s">
        <v>19</v>
      </c>
      <c r="N153" s="187" t="s">
        <v>42</v>
      </c>
      <c r="O153" s="57"/>
      <c r="P153" s="188">
        <f>O153*H153</f>
        <v>0</v>
      </c>
      <c r="Q153" s="188">
        <v>0</v>
      </c>
      <c r="R153" s="188">
        <f>Q153*H153</f>
        <v>0</v>
      </c>
      <c r="S153" s="188">
        <v>0</v>
      </c>
      <c r="T153" s="189">
        <f>S153*H153</f>
        <v>0</v>
      </c>
      <c r="AR153" s="14" t="s">
        <v>140</v>
      </c>
      <c r="AT153" s="14" t="s">
        <v>135</v>
      </c>
      <c r="AU153" s="14" t="s">
        <v>80</v>
      </c>
      <c r="AY153" s="14" t="s">
        <v>133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14" t="s">
        <v>78</v>
      </c>
      <c r="BK153" s="190">
        <f>ROUND(I153*H153,2)</f>
        <v>0</v>
      </c>
      <c r="BL153" s="14" t="s">
        <v>140</v>
      </c>
      <c r="BM153" s="14" t="s">
        <v>359</v>
      </c>
    </row>
    <row r="154" spans="2:65" s="11" customFormat="1" ht="25.9" customHeight="1">
      <c r="B154" s="163"/>
      <c r="C154" s="164"/>
      <c r="D154" s="165" t="s">
        <v>70</v>
      </c>
      <c r="E154" s="166" t="s">
        <v>360</v>
      </c>
      <c r="F154" s="166" t="s">
        <v>361</v>
      </c>
      <c r="G154" s="164"/>
      <c r="H154" s="164"/>
      <c r="I154" s="167"/>
      <c r="J154" s="168">
        <f>BK154</f>
        <v>0</v>
      </c>
      <c r="K154" s="164"/>
      <c r="L154" s="169"/>
      <c r="M154" s="170"/>
      <c r="N154" s="171"/>
      <c r="O154" s="171"/>
      <c r="P154" s="172">
        <f>P155+P164+P171+P174+P185+P195+P197+P218+P237+P279+P285+P295+P301+P314+P323+P339+P344</f>
        <v>0</v>
      </c>
      <c r="Q154" s="171"/>
      <c r="R154" s="172">
        <f>R155+R164+R171+R174+R185+R195+R197+R218+R237+R279+R285+R295+R301+R314+R323+R339+R344</f>
        <v>89.683880510000009</v>
      </c>
      <c r="S154" s="171"/>
      <c r="T154" s="173">
        <f>T155+T164+T171+T174+T185+T195+T197+T218+T237+T279+T285+T295+T301+T314+T323+T339+T344</f>
        <v>1.10618788</v>
      </c>
      <c r="AR154" s="174" t="s">
        <v>80</v>
      </c>
      <c r="AT154" s="175" t="s">
        <v>70</v>
      </c>
      <c r="AU154" s="175" t="s">
        <v>71</v>
      </c>
      <c r="AY154" s="174" t="s">
        <v>133</v>
      </c>
      <c r="BK154" s="176">
        <f>BK155+BK164+BK171+BK174+BK185+BK195+BK197+BK218+BK237+BK279+BK285+BK295+BK301+BK314+BK323+BK339+BK344</f>
        <v>0</v>
      </c>
    </row>
    <row r="155" spans="2:65" s="11" customFormat="1" ht="22.9" customHeight="1">
      <c r="B155" s="163"/>
      <c r="C155" s="164"/>
      <c r="D155" s="165" t="s">
        <v>70</v>
      </c>
      <c r="E155" s="177" t="s">
        <v>927</v>
      </c>
      <c r="F155" s="177" t="s">
        <v>928</v>
      </c>
      <c r="G155" s="164"/>
      <c r="H155" s="164"/>
      <c r="I155" s="167"/>
      <c r="J155" s="178">
        <f>BK155</f>
        <v>0</v>
      </c>
      <c r="K155" s="164"/>
      <c r="L155" s="169"/>
      <c r="M155" s="170"/>
      <c r="N155" s="171"/>
      <c r="O155" s="171"/>
      <c r="P155" s="172">
        <f>SUM(P156:P163)</f>
        <v>0</v>
      </c>
      <c r="Q155" s="171"/>
      <c r="R155" s="172">
        <f>SUM(R156:R163)</f>
        <v>0.141264</v>
      </c>
      <c r="S155" s="171"/>
      <c r="T155" s="173">
        <f>SUM(T156:T163)</f>
        <v>0</v>
      </c>
      <c r="AR155" s="174" t="s">
        <v>80</v>
      </c>
      <c r="AT155" s="175" t="s">
        <v>70</v>
      </c>
      <c r="AU155" s="175" t="s">
        <v>78</v>
      </c>
      <c r="AY155" s="174" t="s">
        <v>133</v>
      </c>
      <c r="BK155" s="176">
        <f>SUM(BK156:BK163)</f>
        <v>0</v>
      </c>
    </row>
    <row r="156" spans="2:65" s="1" customFormat="1" ht="16.5" customHeight="1">
      <c r="B156" s="31"/>
      <c r="C156" s="179" t="s">
        <v>399</v>
      </c>
      <c r="D156" s="179" t="s">
        <v>135</v>
      </c>
      <c r="E156" s="180" t="s">
        <v>1176</v>
      </c>
      <c r="F156" s="181" t="s">
        <v>1177</v>
      </c>
      <c r="G156" s="182" t="s">
        <v>217</v>
      </c>
      <c r="H156" s="183">
        <v>23.2</v>
      </c>
      <c r="I156" s="184"/>
      <c r="J156" s="185">
        <f t="shared" ref="J156:J163" si="20">ROUND(I156*H156,2)</f>
        <v>0</v>
      </c>
      <c r="K156" s="181" t="s">
        <v>139</v>
      </c>
      <c r="L156" s="35"/>
      <c r="M156" s="186" t="s">
        <v>19</v>
      </c>
      <c r="N156" s="187" t="s">
        <v>42</v>
      </c>
      <c r="O156" s="57"/>
      <c r="P156" s="188">
        <f t="shared" ref="P156:P163" si="21">O156*H156</f>
        <v>0</v>
      </c>
      <c r="Q156" s="188">
        <v>0</v>
      </c>
      <c r="R156" s="188">
        <f t="shared" ref="R156:R163" si="22">Q156*H156</f>
        <v>0</v>
      </c>
      <c r="S156" s="188">
        <v>0</v>
      </c>
      <c r="T156" s="189">
        <f t="shared" ref="T156:T163" si="23">S156*H156</f>
        <v>0</v>
      </c>
      <c r="AR156" s="14" t="s">
        <v>198</v>
      </c>
      <c r="AT156" s="14" t="s">
        <v>135</v>
      </c>
      <c r="AU156" s="14" t="s">
        <v>80</v>
      </c>
      <c r="AY156" s="14" t="s">
        <v>133</v>
      </c>
      <c r="BE156" s="190">
        <f t="shared" ref="BE156:BE163" si="24">IF(N156="základní",J156,0)</f>
        <v>0</v>
      </c>
      <c r="BF156" s="190">
        <f t="shared" ref="BF156:BF163" si="25">IF(N156="snížená",J156,0)</f>
        <v>0</v>
      </c>
      <c r="BG156" s="190">
        <f t="shared" ref="BG156:BG163" si="26">IF(N156="zákl. přenesená",J156,0)</f>
        <v>0</v>
      </c>
      <c r="BH156" s="190">
        <f t="shared" ref="BH156:BH163" si="27">IF(N156="sníž. přenesená",J156,0)</f>
        <v>0</v>
      </c>
      <c r="BI156" s="190">
        <f t="shared" ref="BI156:BI163" si="28">IF(N156="nulová",J156,0)</f>
        <v>0</v>
      </c>
      <c r="BJ156" s="14" t="s">
        <v>78</v>
      </c>
      <c r="BK156" s="190">
        <f t="shared" ref="BK156:BK163" si="29">ROUND(I156*H156,2)</f>
        <v>0</v>
      </c>
      <c r="BL156" s="14" t="s">
        <v>198</v>
      </c>
      <c r="BM156" s="14" t="s">
        <v>1178</v>
      </c>
    </row>
    <row r="157" spans="2:65" s="1" customFormat="1" ht="16.5" customHeight="1">
      <c r="B157" s="31"/>
      <c r="C157" s="179" t="s">
        <v>403</v>
      </c>
      <c r="D157" s="179" t="s">
        <v>135</v>
      </c>
      <c r="E157" s="180" t="s">
        <v>1179</v>
      </c>
      <c r="F157" s="181" t="s">
        <v>1180</v>
      </c>
      <c r="G157" s="182" t="s">
        <v>217</v>
      </c>
      <c r="H157" s="183">
        <v>3.85</v>
      </c>
      <c r="I157" s="184"/>
      <c r="J157" s="185">
        <f t="shared" si="20"/>
        <v>0</v>
      </c>
      <c r="K157" s="181" t="s">
        <v>139</v>
      </c>
      <c r="L157" s="35"/>
      <c r="M157" s="186" t="s">
        <v>19</v>
      </c>
      <c r="N157" s="187" t="s">
        <v>42</v>
      </c>
      <c r="O157" s="57"/>
      <c r="P157" s="188">
        <f t="shared" si="21"/>
        <v>0</v>
      </c>
      <c r="Q157" s="188">
        <v>0</v>
      </c>
      <c r="R157" s="188">
        <f t="shared" si="22"/>
        <v>0</v>
      </c>
      <c r="S157" s="188">
        <v>0</v>
      </c>
      <c r="T157" s="189">
        <f t="shared" si="23"/>
        <v>0</v>
      </c>
      <c r="AR157" s="14" t="s">
        <v>198</v>
      </c>
      <c r="AT157" s="14" t="s">
        <v>135</v>
      </c>
      <c r="AU157" s="14" t="s">
        <v>80</v>
      </c>
      <c r="AY157" s="14" t="s">
        <v>133</v>
      </c>
      <c r="BE157" s="190">
        <f t="shared" si="24"/>
        <v>0</v>
      </c>
      <c r="BF157" s="190">
        <f t="shared" si="25"/>
        <v>0</v>
      </c>
      <c r="BG157" s="190">
        <f t="shared" si="26"/>
        <v>0</v>
      </c>
      <c r="BH157" s="190">
        <f t="shared" si="27"/>
        <v>0</v>
      </c>
      <c r="BI157" s="190">
        <f t="shared" si="28"/>
        <v>0</v>
      </c>
      <c r="BJ157" s="14" t="s">
        <v>78</v>
      </c>
      <c r="BK157" s="190">
        <f t="shared" si="29"/>
        <v>0</v>
      </c>
      <c r="BL157" s="14" t="s">
        <v>198</v>
      </c>
      <c r="BM157" s="14" t="s">
        <v>1181</v>
      </c>
    </row>
    <row r="158" spans="2:65" s="1" customFormat="1" ht="16.5" customHeight="1">
      <c r="B158" s="31"/>
      <c r="C158" s="196" t="s">
        <v>407</v>
      </c>
      <c r="D158" s="196" t="s">
        <v>369</v>
      </c>
      <c r="E158" s="197" t="s">
        <v>1182</v>
      </c>
      <c r="F158" s="198" t="s">
        <v>1183</v>
      </c>
      <c r="G158" s="199" t="s">
        <v>223</v>
      </c>
      <c r="H158" s="200">
        <v>8.9999999999999993E-3</v>
      </c>
      <c r="I158" s="201"/>
      <c r="J158" s="202">
        <f t="shared" si="20"/>
        <v>0</v>
      </c>
      <c r="K158" s="198" t="s">
        <v>139</v>
      </c>
      <c r="L158" s="203"/>
      <c r="M158" s="204" t="s">
        <v>19</v>
      </c>
      <c r="N158" s="205" t="s">
        <v>42</v>
      </c>
      <c r="O158" s="57"/>
      <c r="P158" s="188">
        <f t="shared" si="21"/>
        <v>0</v>
      </c>
      <c r="Q158" s="188">
        <v>1</v>
      </c>
      <c r="R158" s="188">
        <f t="shared" si="22"/>
        <v>8.9999999999999993E-3</v>
      </c>
      <c r="S158" s="188">
        <v>0</v>
      </c>
      <c r="T158" s="189">
        <f t="shared" si="23"/>
        <v>0</v>
      </c>
      <c r="AR158" s="14" t="s">
        <v>368</v>
      </c>
      <c r="AT158" s="14" t="s">
        <v>369</v>
      </c>
      <c r="AU158" s="14" t="s">
        <v>80</v>
      </c>
      <c r="AY158" s="14" t="s">
        <v>133</v>
      </c>
      <c r="BE158" s="190">
        <f t="shared" si="24"/>
        <v>0</v>
      </c>
      <c r="BF158" s="190">
        <f t="shared" si="25"/>
        <v>0</v>
      </c>
      <c r="BG158" s="190">
        <f t="shared" si="26"/>
        <v>0</v>
      </c>
      <c r="BH158" s="190">
        <f t="shared" si="27"/>
        <v>0</v>
      </c>
      <c r="BI158" s="190">
        <f t="shared" si="28"/>
        <v>0</v>
      </c>
      <c r="BJ158" s="14" t="s">
        <v>78</v>
      </c>
      <c r="BK158" s="190">
        <f t="shared" si="29"/>
        <v>0</v>
      </c>
      <c r="BL158" s="14" t="s">
        <v>198</v>
      </c>
      <c r="BM158" s="14" t="s">
        <v>1184</v>
      </c>
    </row>
    <row r="159" spans="2:65" s="1" customFormat="1" ht="16.5" customHeight="1">
      <c r="B159" s="31"/>
      <c r="C159" s="179" t="s">
        <v>411</v>
      </c>
      <c r="D159" s="179" t="s">
        <v>135</v>
      </c>
      <c r="E159" s="180" t="s">
        <v>1185</v>
      </c>
      <c r="F159" s="181" t="s">
        <v>1186</v>
      </c>
      <c r="G159" s="182" t="s">
        <v>217</v>
      </c>
      <c r="H159" s="183">
        <v>23.2</v>
      </c>
      <c r="I159" s="184"/>
      <c r="J159" s="185">
        <f t="shared" si="20"/>
        <v>0</v>
      </c>
      <c r="K159" s="181" t="s">
        <v>139</v>
      </c>
      <c r="L159" s="35"/>
      <c r="M159" s="186" t="s">
        <v>19</v>
      </c>
      <c r="N159" s="187" t="s">
        <v>42</v>
      </c>
      <c r="O159" s="57"/>
      <c r="P159" s="188">
        <f t="shared" si="21"/>
        <v>0</v>
      </c>
      <c r="Q159" s="188">
        <v>4.0000000000000002E-4</v>
      </c>
      <c r="R159" s="188">
        <f t="shared" si="22"/>
        <v>9.2800000000000001E-3</v>
      </c>
      <c r="S159" s="188">
        <v>0</v>
      </c>
      <c r="T159" s="189">
        <f t="shared" si="23"/>
        <v>0</v>
      </c>
      <c r="AR159" s="14" t="s">
        <v>198</v>
      </c>
      <c r="AT159" s="14" t="s">
        <v>135</v>
      </c>
      <c r="AU159" s="14" t="s">
        <v>80</v>
      </c>
      <c r="AY159" s="14" t="s">
        <v>133</v>
      </c>
      <c r="BE159" s="190">
        <f t="shared" si="24"/>
        <v>0</v>
      </c>
      <c r="BF159" s="190">
        <f t="shared" si="25"/>
        <v>0</v>
      </c>
      <c r="BG159" s="190">
        <f t="shared" si="26"/>
        <v>0</v>
      </c>
      <c r="BH159" s="190">
        <f t="shared" si="27"/>
        <v>0</v>
      </c>
      <c r="BI159" s="190">
        <f t="shared" si="28"/>
        <v>0</v>
      </c>
      <c r="BJ159" s="14" t="s">
        <v>78</v>
      </c>
      <c r="BK159" s="190">
        <f t="shared" si="29"/>
        <v>0</v>
      </c>
      <c r="BL159" s="14" t="s">
        <v>198</v>
      </c>
      <c r="BM159" s="14" t="s">
        <v>1187</v>
      </c>
    </row>
    <row r="160" spans="2:65" s="1" customFormat="1" ht="16.5" customHeight="1">
      <c r="B160" s="31"/>
      <c r="C160" s="179" t="s">
        <v>417</v>
      </c>
      <c r="D160" s="179" t="s">
        <v>135</v>
      </c>
      <c r="E160" s="180" t="s">
        <v>1188</v>
      </c>
      <c r="F160" s="181" t="s">
        <v>1189</v>
      </c>
      <c r="G160" s="182" t="s">
        <v>217</v>
      </c>
      <c r="H160" s="183">
        <v>3.85</v>
      </c>
      <c r="I160" s="184"/>
      <c r="J160" s="185">
        <f t="shared" si="20"/>
        <v>0</v>
      </c>
      <c r="K160" s="181" t="s">
        <v>139</v>
      </c>
      <c r="L160" s="35"/>
      <c r="M160" s="186" t="s">
        <v>19</v>
      </c>
      <c r="N160" s="187" t="s">
        <v>42</v>
      </c>
      <c r="O160" s="57"/>
      <c r="P160" s="188">
        <f t="shared" si="21"/>
        <v>0</v>
      </c>
      <c r="Q160" s="188">
        <v>4.0000000000000002E-4</v>
      </c>
      <c r="R160" s="188">
        <f t="shared" si="22"/>
        <v>1.5400000000000001E-3</v>
      </c>
      <c r="S160" s="188">
        <v>0</v>
      </c>
      <c r="T160" s="189">
        <f t="shared" si="23"/>
        <v>0</v>
      </c>
      <c r="AR160" s="14" t="s">
        <v>198</v>
      </c>
      <c r="AT160" s="14" t="s">
        <v>135</v>
      </c>
      <c r="AU160" s="14" t="s">
        <v>80</v>
      </c>
      <c r="AY160" s="14" t="s">
        <v>133</v>
      </c>
      <c r="BE160" s="190">
        <f t="shared" si="24"/>
        <v>0</v>
      </c>
      <c r="BF160" s="190">
        <f t="shared" si="25"/>
        <v>0</v>
      </c>
      <c r="BG160" s="190">
        <f t="shared" si="26"/>
        <v>0</v>
      </c>
      <c r="BH160" s="190">
        <f t="shared" si="27"/>
        <v>0</v>
      </c>
      <c r="BI160" s="190">
        <f t="shared" si="28"/>
        <v>0</v>
      </c>
      <c r="BJ160" s="14" t="s">
        <v>78</v>
      </c>
      <c r="BK160" s="190">
        <f t="shared" si="29"/>
        <v>0</v>
      </c>
      <c r="BL160" s="14" t="s">
        <v>198</v>
      </c>
      <c r="BM160" s="14" t="s">
        <v>1190</v>
      </c>
    </row>
    <row r="161" spans="2:65" s="1" customFormat="1" ht="16.5" customHeight="1">
      <c r="B161" s="31"/>
      <c r="C161" s="196" t="s">
        <v>421</v>
      </c>
      <c r="D161" s="196" t="s">
        <v>369</v>
      </c>
      <c r="E161" s="197" t="s">
        <v>1191</v>
      </c>
      <c r="F161" s="198" t="s">
        <v>1192</v>
      </c>
      <c r="G161" s="199" t="s">
        <v>217</v>
      </c>
      <c r="H161" s="200">
        <v>31.3</v>
      </c>
      <c r="I161" s="201"/>
      <c r="J161" s="202">
        <f t="shared" si="20"/>
        <v>0</v>
      </c>
      <c r="K161" s="198" t="s">
        <v>139</v>
      </c>
      <c r="L161" s="203"/>
      <c r="M161" s="204" t="s">
        <v>19</v>
      </c>
      <c r="N161" s="205" t="s">
        <v>42</v>
      </c>
      <c r="O161" s="57"/>
      <c r="P161" s="188">
        <f t="shared" si="21"/>
        <v>0</v>
      </c>
      <c r="Q161" s="188">
        <v>3.8800000000000002E-3</v>
      </c>
      <c r="R161" s="188">
        <f t="shared" si="22"/>
        <v>0.12144400000000001</v>
      </c>
      <c r="S161" s="188">
        <v>0</v>
      </c>
      <c r="T161" s="189">
        <f t="shared" si="23"/>
        <v>0</v>
      </c>
      <c r="AR161" s="14" t="s">
        <v>368</v>
      </c>
      <c r="AT161" s="14" t="s">
        <v>369</v>
      </c>
      <c r="AU161" s="14" t="s">
        <v>80</v>
      </c>
      <c r="AY161" s="14" t="s">
        <v>133</v>
      </c>
      <c r="BE161" s="190">
        <f t="shared" si="24"/>
        <v>0</v>
      </c>
      <c r="BF161" s="190">
        <f t="shared" si="25"/>
        <v>0</v>
      </c>
      <c r="BG161" s="190">
        <f t="shared" si="26"/>
        <v>0</v>
      </c>
      <c r="BH161" s="190">
        <f t="shared" si="27"/>
        <v>0</v>
      </c>
      <c r="BI161" s="190">
        <f t="shared" si="28"/>
        <v>0</v>
      </c>
      <c r="BJ161" s="14" t="s">
        <v>78</v>
      </c>
      <c r="BK161" s="190">
        <f t="shared" si="29"/>
        <v>0</v>
      </c>
      <c r="BL161" s="14" t="s">
        <v>198</v>
      </c>
      <c r="BM161" s="14" t="s">
        <v>1193</v>
      </c>
    </row>
    <row r="162" spans="2:65" s="1" customFormat="1" ht="16.5" customHeight="1">
      <c r="B162" s="31"/>
      <c r="C162" s="179" t="s">
        <v>425</v>
      </c>
      <c r="D162" s="179" t="s">
        <v>135</v>
      </c>
      <c r="E162" s="180" t="s">
        <v>1194</v>
      </c>
      <c r="F162" s="181" t="s">
        <v>1195</v>
      </c>
      <c r="G162" s="182" t="s">
        <v>217</v>
      </c>
      <c r="H162" s="183">
        <v>16.8</v>
      </c>
      <c r="I162" s="184"/>
      <c r="J162" s="185">
        <f t="shared" si="20"/>
        <v>0</v>
      </c>
      <c r="K162" s="181" t="s">
        <v>19</v>
      </c>
      <c r="L162" s="35"/>
      <c r="M162" s="186" t="s">
        <v>19</v>
      </c>
      <c r="N162" s="187" t="s">
        <v>42</v>
      </c>
      <c r="O162" s="57"/>
      <c r="P162" s="188">
        <f t="shared" si="21"/>
        <v>0</v>
      </c>
      <c r="Q162" s="188">
        <v>0</v>
      </c>
      <c r="R162" s="188">
        <f t="shared" si="22"/>
        <v>0</v>
      </c>
      <c r="S162" s="188">
        <v>0</v>
      </c>
      <c r="T162" s="189">
        <f t="shared" si="23"/>
        <v>0</v>
      </c>
      <c r="AR162" s="14" t="s">
        <v>198</v>
      </c>
      <c r="AT162" s="14" t="s">
        <v>135</v>
      </c>
      <c r="AU162" s="14" t="s">
        <v>80</v>
      </c>
      <c r="AY162" s="14" t="s">
        <v>133</v>
      </c>
      <c r="BE162" s="190">
        <f t="shared" si="24"/>
        <v>0</v>
      </c>
      <c r="BF162" s="190">
        <f t="shared" si="25"/>
        <v>0</v>
      </c>
      <c r="BG162" s="190">
        <f t="shared" si="26"/>
        <v>0</v>
      </c>
      <c r="BH162" s="190">
        <f t="shared" si="27"/>
        <v>0</v>
      </c>
      <c r="BI162" s="190">
        <f t="shared" si="28"/>
        <v>0</v>
      </c>
      <c r="BJ162" s="14" t="s">
        <v>78</v>
      </c>
      <c r="BK162" s="190">
        <f t="shared" si="29"/>
        <v>0</v>
      </c>
      <c r="BL162" s="14" t="s">
        <v>198</v>
      </c>
      <c r="BM162" s="14" t="s">
        <v>1196</v>
      </c>
    </row>
    <row r="163" spans="2:65" s="1" customFormat="1" ht="22.5" customHeight="1">
      <c r="B163" s="31"/>
      <c r="C163" s="179" t="s">
        <v>429</v>
      </c>
      <c r="D163" s="179" t="s">
        <v>135</v>
      </c>
      <c r="E163" s="180" t="s">
        <v>1197</v>
      </c>
      <c r="F163" s="181" t="s">
        <v>1198</v>
      </c>
      <c r="G163" s="182" t="s">
        <v>223</v>
      </c>
      <c r="H163" s="183">
        <v>0.14099999999999999</v>
      </c>
      <c r="I163" s="184"/>
      <c r="J163" s="185">
        <f t="shared" si="20"/>
        <v>0</v>
      </c>
      <c r="K163" s="181" t="s">
        <v>139</v>
      </c>
      <c r="L163" s="35"/>
      <c r="M163" s="186" t="s">
        <v>19</v>
      </c>
      <c r="N163" s="187" t="s">
        <v>42</v>
      </c>
      <c r="O163" s="57"/>
      <c r="P163" s="188">
        <f t="shared" si="21"/>
        <v>0</v>
      </c>
      <c r="Q163" s="188">
        <v>0</v>
      </c>
      <c r="R163" s="188">
        <f t="shared" si="22"/>
        <v>0</v>
      </c>
      <c r="S163" s="188">
        <v>0</v>
      </c>
      <c r="T163" s="189">
        <f t="shared" si="23"/>
        <v>0</v>
      </c>
      <c r="AR163" s="14" t="s">
        <v>198</v>
      </c>
      <c r="AT163" s="14" t="s">
        <v>135</v>
      </c>
      <c r="AU163" s="14" t="s">
        <v>80</v>
      </c>
      <c r="AY163" s="14" t="s">
        <v>133</v>
      </c>
      <c r="BE163" s="190">
        <f t="shared" si="24"/>
        <v>0</v>
      </c>
      <c r="BF163" s="190">
        <f t="shared" si="25"/>
        <v>0</v>
      </c>
      <c r="BG163" s="190">
        <f t="shared" si="26"/>
        <v>0</v>
      </c>
      <c r="BH163" s="190">
        <f t="shared" si="27"/>
        <v>0</v>
      </c>
      <c r="BI163" s="190">
        <f t="shared" si="28"/>
        <v>0</v>
      </c>
      <c r="BJ163" s="14" t="s">
        <v>78</v>
      </c>
      <c r="BK163" s="190">
        <f t="shared" si="29"/>
        <v>0</v>
      </c>
      <c r="BL163" s="14" t="s">
        <v>198</v>
      </c>
      <c r="BM163" s="14" t="s">
        <v>1199</v>
      </c>
    </row>
    <row r="164" spans="2:65" s="11" customFormat="1" ht="22.9" customHeight="1">
      <c r="B164" s="163"/>
      <c r="C164" s="164"/>
      <c r="D164" s="165" t="s">
        <v>70</v>
      </c>
      <c r="E164" s="177" t="s">
        <v>932</v>
      </c>
      <c r="F164" s="177" t="s">
        <v>933</v>
      </c>
      <c r="G164" s="164"/>
      <c r="H164" s="164"/>
      <c r="I164" s="167"/>
      <c r="J164" s="178">
        <f>BK164</f>
        <v>0</v>
      </c>
      <c r="K164" s="164"/>
      <c r="L164" s="169"/>
      <c r="M164" s="170"/>
      <c r="N164" s="171"/>
      <c r="O164" s="171"/>
      <c r="P164" s="172">
        <f>SUM(P165:P170)</f>
        <v>0</v>
      </c>
      <c r="Q164" s="171"/>
      <c r="R164" s="172">
        <f>SUM(R165:R170)</f>
        <v>0.26140289999999999</v>
      </c>
      <c r="S164" s="171"/>
      <c r="T164" s="173">
        <f>SUM(T165:T170)</f>
        <v>0</v>
      </c>
      <c r="AR164" s="174" t="s">
        <v>80</v>
      </c>
      <c r="AT164" s="175" t="s">
        <v>70</v>
      </c>
      <c r="AU164" s="175" t="s">
        <v>78</v>
      </c>
      <c r="AY164" s="174" t="s">
        <v>133</v>
      </c>
      <c r="BK164" s="176">
        <f>SUM(BK165:BK170)</f>
        <v>0</v>
      </c>
    </row>
    <row r="165" spans="2:65" s="1" customFormat="1" ht="16.5" customHeight="1">
      <c r="B165" s="31"/>
      <c r="C165" s="179" t="s">
        <v>433</v>
      </c>
      <c r="D165" s="179" t="s">
        <v>135</v>
      </c>
      <c r="E165" s="180" t="s">
        <v>1200</v>
      </c>
      <c r="F165" s="181" t="s">
        <v>1201</v>
      </c>
      <c r="G165" s="182" t="s">
        <v>217</v>
      </c>
      <c r="H165" s="183">
        <v>33.9</v>
      </c>
      <c r="I165" s="184"/>
      <c r="J165" s="185">
        <f t="shared" ref="J165:J170" si="30">ROUND(I165*H165,2)</f>
        <v>0</v>
      </c>
      <c r="K165" s="181" t="s">
        <v>139</v>
      </c>
      <c r="L165" s="35"/>
      <c r="M165" s="186" t="s">
        <v>19</v>
      </c>
      <c r="N165" s="187" t="s">
        <v>42</v>
      </c>
      <c r="O165" s="57"/>
      <c r="P165" s="188">
        <f t="shared" ref="P165:P170" si="31">O165*H165</f>
        <v>0</v>
      </c>
      <c r="Q165" s="188">
        <v>0</v>
      </c>
      <c r="R165" s="188">
        <f t="shared" ref="R165:R170" si="32">Q165*H165</f>
        <v>0</v>
      </c>
      <c r="S165" s="188">
        <v>0</v>
      </c>
      <c r="T165" s="189">
        <f t="shared" ref="T165:T170" si="33">S165*H165</f>
        <v>0</v>
      </c>
      <c r="AR165" s="14" t="s">
        <v>198</v>
      </c>
      <c r="AT165" s="14" t="s">
        <v>135</v>
      </c>
      <c r="AU165" s="14" t="s">
        <v>80</v>
      </c>
      <c r="AY165" s="14" t="s">
        <v>133</v>
      </c>
      <c r="BE165" s="190">
        <f t="shared" ref="BE165:BE170" si="34">IF(N165="základní",J165,0)</f>
        <v>0</v>
      </c>
      <c r="BF165" s="190">
        <f t="shared" ref="BF165:BF170" si="35">IF(N165="snížená",J165,0)</f>
        <v>0</v>
      </c>
      <c r="BG165" s="190">
        <f t="shared" ref="BG165:BG170" si="36">IF(N165="zákl. přenesená",J165,0)</f>
        <v>0</v>
      </c>
      <c r="BH165" s="190">
        <f t="shared" ref="BH165:BH170" si="37">IF(N165="sníž. přenesená",J165,0)</f>
        <v>0</v>
      </c>
      <c r="BI165" s="190">
        <f t="shared" ref="BI165:BI170" si="38">IF(N165="nulová",J165,0)</f>
        <v>0</v>
      </c>
      <c r="BJ165" s="14" t="s">
        <v>78</v>
      </c>
      <c r="BK165" s="190">
        <f t="shared" ref="BK165:BK170" si="39">ROUND(I165*H165,2)</f>
        <v>0</v>
      </c>
      <c r="BL165" s="14" t="s">
        <v>198</v>
      </c>
      <c r="BM165" s="14" t="s">
        <v>1202</v>
      </c>
    </row>
    <row r="166" spans="2:65" s="1" customFormat="1" ht="16.5" customHeight="1">
      <c r="B166" s="31"/>
      <c r="C166" s="196" t="s">
        <v>437</v>
      </c>
      <c r="D166" s="196" t="s">
        <v>369</v>
      </c>
      <c r="E166" s="197" t="s">
        <v>1203</v>
      </c>
      <c r="F166" s="198" t="s">
        <v>1204</v>
      </c>
      <c r="G166" s="199" t="s">
        <v>217</v>
      </c>
      <c r="H166" s="200">
        <v>38.984999999999999</v>
      </c>
      <c r="I166" s="201"/>
      <c r="J166" s="202">
        <f t="shared" si="30"/>
        <v>0</v>
      </c>
      <c r="K166" s="198" t="s">
        <v>139</v>
      </c>
      <c r="L166" s="203"/>
      <c r="M166" s="204" t="s">
        <v>19</v>
      </c>
      <c r="N166" s="205" t="s">
        <v>42</v>
      </c>
      <c r="O166" s="57"/>
      <c r="P166" s="188">
        <f t="shared" si="31"/>
        <v>0</v>
      </c>
      <c r="Q166" s="188">
        <v>4.0000000000000001E-3</v>
      </c>
      <c r="R166" s="188">
        <f t="shared" si="32"/>
        <v>0.15594</v>
      </c>
      <c r="S166" s="188">
        <v>0</v>
      </c>
      <c r="T166" s="189">
        <f t="shared" si="33"/>
        <v>0</v>
      </c>
      <c r="AR166" s="14" t="s">
        <v>368</v>
      </c>
      <c r="AT166" s="14" t="s">
        <v>369</v>
      </c>
      <c r="AU166" s="14" t="s">
        <v>80</v>
      </c>
      <c r="AY166" s="14" t="s">
        <v>133</v>
      </c>
      <c r="BE166" s="190">
        <f t="shared" si="34"/>
        <v>0</v>
      </c>
      <c r="BF166" s="190">
        <f t="shared" si="35"/>
        <v>0</v>
      </c>
      <c r="BG166" s="190">
        <f t="shared" si="36"/>
        <v>0</v>
      </c>
      <c r="BH166" s="190">
        <f t="shared" si="37"/>
        <v>0</v>
      </c>
      <c r="BI166" s="190">
        <f t="shared" si="38"/>
        <v>0</v>
      </c>
      <c r="BJ166" s="14" t="s">
        <v>78</v>
      </c>
      <c r="BK166" s="190">
        <f t="shared" si="39"/>
        <v>0</v>
      </c>
      <c r="BL166" s="14" t="s">
        <v>198</v>
      </c>
      <c r="BM166" s="14" t="s">
        <v>1205</v>
      </c>
    </row>
    <row r="167" spans="2:65" s="1" customFormat="1" ht="16.5" customHeight="1">
      <c r="B167" s="31"/>
      <c r="C167" s="179" t="s">
        <v>441</v>
      </c>
      <c r="D167" s="179" t="s">
        <v>135</v>
      </c>
      <c r="E167" s="180" t="s">
        <v>1206</v>
      </c>
      <c r="F167" s="181" t="s">
        <v>1207</v>
      </c>
      <c r="G167" s="182" t="s">
        <v>217</v>
      </c>
      <c r="H167" s="183">
        <v>33.9</v>
      </c>
      <c r="I167" s="184"/>
      <c r="J167" s="185">
        <f t="shared" si="30"/>
        <v>0</v>
      </c>
      <c r="K167" s="181" t="s">
        <v>139</v>
      </c>
      <c r="L167" s="35"/>
      <c r="M167" s="186" t="s">
        <v>19</v>
      </c>
      <c r="N167" s="187" t="s">
        <v>42</v>
      </c>
      <c r="O167" s="57"/>
      <c r="P167" s="188">
        <f t="shared" si="31"/>
        <v>0</v>
      </c>
      <c r="Q167" s="188">
        <v>1.9000000000000001E-4</v>
      </c>
      <c r="R167" s="188">
        <f t="shared" si="32"/>
        <v>6.4409999999999997E-3</v>
      </c>
      <c r="S167" s="188">
        <v>0</v>
      </c>
      <c r="T167" s="189">
        <f t="shared" si="33"/>
        <v>0</v>
      </c>
      <c r="AR167" s="14" t="s">
        <v>198</v>
      </c>
      <c r="AT167" s="14" t="s">
        <v>135</v>
      </c>
      <c r="AU167" s="14" t="s">
        <v>80</v>
      </c>
      <c r="AY167" s="14" t="s">
        <v>133</v>
      </c>
      <c r="BE167" s="190">
        <f t="shared" si="34"/>
        <v>0</v>
      </c>
      <c r="BF167" s="190">
        <f t="shared" si="35"/>
        <v>0</v>
      </c>
      <c r="BG167" s="190">
        <f t="shared" si="36"/>
        <v>0</v>
      </c>
      <c r="BH167" s="190">
        <f t="shared" si="37"/>
        <v>0</v>
      </c>
      <c r="BI167" s="190">
        <f t="shared" si="38"/>
        <v>0</v>
      </c>
      <c r="BJ167" s="14" t="s">
        <v>78</v>
      </c>
      <c r="BK167" s="190">
        <f t="shared" si="39"/>
        <v>0</v>
      </c>
      <c r="BL167" s="14" t="s">
        <v>198</v>
      </c>
      <c r="BM167" s="14" t="s">
        <v>1208</v>
      </c>
    </row>
    <row r="168" spans="2:65" s="1" customFormat="1" ht="16.5" customHeight="1">
      <c r="B168" s="31"/>
      <c r="C168" s="196" t="s">
        <v>445</v>
      </c>
      <c r="D168" s="196" t="s">
        <v>369</v>
      </c>
      <c r="E168" s="197" t="s">
        <v>1209</v>
      </c>
      <c r="F168" s="198" t="s">
        <v>1210</v>
      </c>
      <c r="G168" s="199" t="s">
        <v>217</v>
      </c>
      <c r="H168" s="200">
        <v>38.984999999999999</v>
      </c>
      <c r="I168" s="201"/>
      <c r="J168" s="202">
        <f t="shared" si="30"/>
        <v>0</v>
      </c>
      <c r="K168" s="198" t="s">
        <v>139</v>
      </c>
      <c r="L168" s="203"/>
      <c r="M168" s="204" t="s">
        <v>19</v>
      </c>
      <c r="N168" s="205" t="s">
        <v>42</v>
      </c>
      <c r="O168" s="57"/>
      <c r="P168" s="188">
        <f t="shared" si="31"/>
        <v>0</v>
      </c>
      <c r="Q168" s="188">
        <v>2.5400000000000002E-3</v>
      </c>
      <c r="R168" s="188">
        <f t="shared" si="32"/>
        <v>9.902190000000001E-2</v>
      </c>
      <c r="S168" s="188">
        <v>0</v>
      </c>
      <c r="T168" s="189">
        <f t="shared" si="33"/>
        <v>0</v>
      </c>
      <c r="AR168" s="14" t="s">
        <v>368</v>
      </c>
      <c r="AT168" s="14" t="s">
        <v>369</v>
      </c>
      <c r="AU168" s="14" t="s">
        <v>80</v>
      </c>
      <c r="AY168" s="14" t="s">
        <v>133</v>
      </c>
      <c r="BE168" s="190">
        <f t="shared" si="34"/>
        <v>0</v>
      </c>
      <c r="BF168" s="190">
        <f t="shared" si="35"/>
        <v>0</v>
      </c>
      <c r="BG168" s="190">
        <f t="shared" si="36"/>
        <v>0</v>
      </c>
      <c r="BH168" s="190">
        <f t="shared" si="37"/>
        <v>0</v>
      </c>
      <c r="BI168" s="190">
        <f t="shared" si="38"/>
        <v>0</v>
      </c>
      <c r="BJ168" s="14" t="s">
        <v>78</v>
      </c>
      <c r="BK168" s="190">
        <f t="shared" si="39"/>
        <v>0</v>
      </c>
      <c r="BL168" s="14" t="s">
        <v>198</v>
      </c>
      <c r="BM168" s="14" t="s">
        <v>1211</v>
      </c>
    </row>
    <row r="169" spans="2:65" s="1" customFormat="1" ht="16.5" customHeight="1">
      <c r="B169" s="31"/>
      <c r="C169" s="179" t="s">
        <v>449</v>
      </c>
      <c r="D169" s="179" t="s">
        <v>135</v>
      </c>
      <c r="E169" s="180" t="s">
        <v>1212</v>
      </c>
      <c r="F169" s="181" t="s">
        <v>1213</v>
      </c>
      <c r="G169" s="182" t="s">
        <v>339</v>
      </c>
      <c r="H169" s="183">
        <v>1</v>
      </c>
      <c r="I169" s="184"/>
      <c r="J169" s="185">
        <f t="shared" si="30"/>
        <v>0</v>
      </c>
      <c r="K169" s="181" t="s">
        <v>19</v>
      </c>
      <c r="L169" s="35"/>
      <c r="M169" s="186" t="s">
        <v>19</v>
      </c>
      <c r="N169" s="187" t="s">
        <v>42</v>
      </c>
      <c r="O169" s="57"/>
      <c r="P169" s="188">
        <f t="shared" si="31"/>
        <v>0</v>
      </c>
      <c r="Q169" s="188">
        <v>0</v>
      </c>
      <c r="R169" s="188">
        <f t="shared" si="32"/>
        <v>0</v>
      </c>
      <c r="S169" s="188">
        <v>0</v>
      </c>
      <c r="T169" s="189">
        <f t="shared" si="33"/>
        <v>0</v>
      </c>
      <c r="AR169" s="14" t="s">
        <v>198</v>
      </c>
      <c r="AT169" s="14" t="s">
        <v>135</v>
      </c>
      <c r="AU169" s="14" t="s">
        <v>80</v>
      </c>
      <c r="AY169" s="14" t="s">
        <v>133</v>
      </c>
      <c r="BE169" s="190">
        <f t="shared" si="34"/>
        <v>0</v>
      </c>
      <c r="BF169" s="190">
        <f t="shared" si="35"/>
        <v>0</v>
      </c>
      <c r="BG169" s="190">
        <f t="shared" si="36"/>
        <v>0</v>
      </c>
      <c r="BH169" s="190">
        <f t="shared" si="37"/>
        <v>0</v>
      </c>
      <c r="BI169" s="190">
        <f t="shared" si="38"/>
        <v>0</v>
      </c>
      <c r="BJ169" s="14" t="s">
        <v>78</v>
      </c>
      <c r="BK169" s="190">
        <f t="shared" si="39"/>
        <v>0</v>
      </c>
      <c r="BL169" s="14" t="s">
        <v>198</v>
      </c>
      <c r="BM169" s="14" t="s">
        <v>1214</v>
      </c>
    </row>
    <row r="170" spans="2:65" s="1" customFormat="1" ht="22.5" customHeight="1">
      <c r="B170" s="31"/>
      <c r="C170" s="179" t="s">
        <v>453</v>
      </c>
      <c r="D170" s="179" t="s">
        <v>135</v>
      </c>
      <c r="E170" s="180" t="s">
        <v>1215</v>
      </c>
      <c r="F170" s="181" t="s">
        <v>1216</v>
      </c>
      <c r="G170" s="182" t="s">
        <v>223</v>
      </c>
      <c r="H170" s="183">
        <v>0.26100000000000001</v>
      </c>
      <c r="I170" s="184"/>
      <c r="J170" s="185">
        <f t="shared" si="30"/>
        <v>0</v>
      </c>
      <c r="K170" s="181" t="s">
        <v>139</v>
      </c>
      <c r="L170" s="35"/>
      <c r="M170" s="186" t="s">
        <v>19</v>
      </c>
      <c r="N170" s="187" t="s">
        <v>42</v>
      </c>
      <c r="O170" s="57"/>
      <c r="P170" s="188">
        <f t="shared" si="31"/>
        <v>0</v>
      </c>
      <c r="Q170" s="188">
        <v>0</v>
      </c>
      <c r="R170" s="188">
        <f t="shared" si="32"/>
        <v>0</v>
      </c>
      <c r="S170" s="188">
        <v>0</v>
      </c>
      <c r="T170" s="189">
        <f t="shared" si="33"/>
        <v>0</v>
      </c>
      <c r="AR170" s="14" t="s">
        <v>198</v>
      </c>
      <c r="AT170" s="14" t="s">
        <v>135</v>
      </c>
      <c r="AU170" s="14" t="s">
        <v>80</v>
      </c>
      <c r="AY170" s="14" t="s">
        <v>133</v>
      </c>
      <c r="BE170" s="190">
        <f t="shared" si="34"/>
        <v>0</v>
      </c>
      <c r="BF170" s="190">
        <f t="shared" si="35"/>
        <v>0</v>
      </c>
      <c r="BG170" s="190">
        <f t="shared" si="36"/>
        <v>0</v>
      </c>
      <c r="BH170" s="190">
        <f t="shared" si="37"/>
        <v>0</v>
      </c>
      <c r="BI170" s="190">
        <f t="shared" si="38"/>
        <v>0</v>
      </c>
      <c r="BJ170" s="14" t="s">
        <v>78</v>
      </c>
      <c r="BK170" s="190">
        <f t="shared" si="39"/>
        <v>0</v>
      </c>
      <c r="BL170" s="14" t="s">
        <v>198</v>
      </c>
      <c r="BM170" s="14" t="s">
        <v>1217</v>
      </c>
    </row>
    <row r="171" spans="2:65" s="11" customFormat="1" ht="22.9" customHeight="1">
      <c r="B171" s="163"/>
      <c r="C171" s="164"/>
      <c r="D171" s="165" t="s">
        <v>70</v>
      </c>
      <c r="E171" s="177" t="s">
        <v>362</v>
      </c>
      <c r="F171" s="177" t="s">
        <v>363</v>
      </c>
      <c r="G171" s="164"/>
      <c r="H171" s="164"/>
      <c r="I171" s="167"/>
      <c r="J171" s="178">
        <f>BK171</f>
        <v>0</v>
      </c>
      <c r="K171" s="164"/>
      <c r="L171" s="169"/>
      <c r="M171" s="170"/>
      <c r="N171" s="171"/>
      <c r="O171" s="171"/>
      <c r="P171" s="172">
        <f>SUM(P172:P173)</f>
        <v>0</v>
      </c>
      <c r="Q171" s="171"/>
      <c r="R171" s="172">
        <f>SUM(R172:R173)</f>
        <v>0</v>
      </c>
      <c r="S171" s="171"/>
      <c r="T171" s="173">
        <f>SUM(T172:T173)</f>
        <v>0</v>
      </c>
      <c r="AR171" s="174" t="s">
        <v>80</v>
      </c>
      <c r="AT171" s="175" t="s">
        <v>70</v>
      </c>
      <c r="AU171" s="175" t="s">
        <v>78</v>
      </c>
      <c r="AY171" s="174" t="s">
        <v>133</v>
      </c>
      <c r="BK171" s="176">
        <f>SUM(BK172:BK173)</f>
        <v>0</v>
      </c>
    </row>
    <row r="172" spans="2:65" s="1" customFormat="1" ht="22.5" customHeight="1">
      <c r="B172" s="31"/>
      <c r="C172" s="179" t="s">
        <v>457</v>
      </c>
      <c r="D172" s="179" t="s">
        <v>135</v>
      </c>
      <c r="E172" s="180" t="s">
        <v>1218</v>
      </c>
      <c r="F172" s="181" t="s">
        <v>1219</v>
      </c>
      <c r="G172" s="182" t="s">
        <v>217</v>
      </c>
      <c r="H172" s="183">
        <v>10.99</v>
      </c>
      <c r="I172" s="184"/>
      <c r="J172" s="185">
        <f>ROUND(I172*H172,2)</f>
        <v>0</v>
      </c>
      <c r="K172" s="181" t="s">
        <v>139</v>
      </c>
      <c r="L172" s="35"/>
      <c r="M172" s="186" t="s">
        <v>19</v>
      </c>
      <c r="N172" s="187" t="s">
        <v>42</v>
      </c>
      <c r="O172" s="57"/>
      <c r="P172" s="188">
        <f>O172*H172</f>
        <v>0</v>
      </c>
      <c r="Q172" s="188">
        <v>0</v>
      </c>
      <c r="R172" s="188">
        <f>Q172*H172</f>
        <v>0</v>
      </c>
      <c r="S172" s="188">
        <v>0</v>
      </c>
      <c r="T172" s="189">
        <f>S172*H172</f>
        <v>0</v>
      </c>
      <c r="AR172" s="14" t="s">
        <v>198</v>
      </c>
      <c r="AT172" s="14" t="s">
        <v>135</v>
      </c>
      <c r="AU172" s="14" t="s">
        <v>80</v>
      </c>
      <c r="AY172" s="14" t="s">
        <v>133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4" t="s">
        <v>78</v>
      </c>
      <c r="BK172" s="190">
        <f>ROUND(I172*H172,2)</f>
        <v>0</v>
      </c>
      <c r="BL172" s="14" t="s">
        <v>198</v>
      </c>
      <c r="BM172" s="14" t="s">
        <v>1220</v>
      </c>
    </row>
    <row r="173" spans="2:65" s="1" customFormat="1" ht="22.5" customHeight="1">
      <c r="B173" s="31"/>
      <c r="C173" s="179" t="s">
        <v>461</v>
      </c>
      <c r="D173" s="179" t="s">
        <v>135</v>
      </c>
      <c r="E173" s="180" t="s">
        <v>1221</v>
      </c>
      <c r="F173" s="181" t="s">
        <v>1222</v>
      </c>
      <c r="G173" s="182" t="s">
        <v>217</v>
      </c>
      <c r="H173" s="183">
        <v>340</v>
      </c>
      <c r="I173" s="184"/>
      <c r="J173" s="185">
        <f>ROUND(I173*H173,2)</f>
        <v>0</v>
      </c>
      <c r="K173" s="181" t="s">
        <v>139</v>
      </c>
      <c r="L173" s="35"/>
      <c r="M173" s="186" t="s">
        <v>19</v>
      </c>
      <c r="N173" s="187" t="s">
        <v>42</v>
      </c>
      <c r="O173" s="57"/>
      <c r="P173" s="188">
        <f>O173*H173</f>
        <v>0</v>
      </c>
      <c r="Q173" s="188">
        <v>0</v>
      </c>
      <c r="R173" s="188">
        <f>Q173*H173</f>
        <v>0</v>
      </c>
      <c r="S173" s="188">
        <v>0</v>
      </c>
      <c r="T173" s="189">
        <f>S173*H173</f>
        <v>0</v>
      </c>
      <c r="AR173" s="14" t="s">
        <v>198</v>
      </c>
      <c r="AT173" s="14" t="s">
        <v>135</v>
      </c>
      <c r="AU173" s="14" t="s">
        <v>80</v>
      </c>
      <c r="AY173" s="14" t="s">
        <v>133</v>
      </c>
      <c r="BE173" s="190">
        <f>IF(N173="základní",J173,0)</f>
        <v>0</v>
      </c>
      <c r="BF173" s="190">
        <f>IF(N173="snížená",J173,0)</f>
        <v>0</v>
      </c>
      <c r="BG173" s="190">
        <f>IF(N173="zákl. přenesená",J173,0)</f>
        <v>0</v>
      </c>
      <c r="BH173" s="190">
        <f>IF(N173="sníž. přenesená",J173,0)</f>
        <v>0</v>
      </c>
      <c r="BI173" s="190">
        <f>IF(N173="nulová",J173,0)</f>
        <v>0</v>
      </c>
      <c r="BJ173" s="14" t="s">
        <v>78</v>
      </c>
      <c r="BK173" s="190">
        <f>ROUND(I173*H173,2)</f>
        <v>0</v>
      </c>
      <c r="BL173" s="14" t="s">
        <v>198</v>
      </c>
      <c r="BM173" s="14" t="s">
        <v>1223</v>
      </c>
    </row>
    <row r="174" spans="2:65" s="11" customFormat="1" ht="22.9" customHeight="1">
      <c r="B174" s="163"/>
      <c r="C174" s="164"/>
      <c r="D174" s="165" t="s">
        <v>70</v>
      </c>
      <c r="E174" s="177" t="s">
        <v>377</v>
      </c>
      <c r="F174" s="177" t="s">
        <v>378</v>
      </c>
      <c r="G174" s="164"/>
      <c r="H174" s="164"/>
      <c r="I174" s="167"/>
      <c r="J174" s="178">
        <f>BK174</f>
        <v>0</v>
      </c>
      <c r="K174" s="164"/>
      <c r="L174" s="169"/>
      <c r="M174" s="170"/>
      <c r="N174" s="171"/>
      <c r="O174" s="171"/>
      <c r="P174" s="172">
        <f>SUM(P175:P184)</f>
        <v>0</v>
      </c>
      <c r="Q174" s="171"/>
      <c r="R174" s="172">
        <f>SUM(R175:R184)</f>
        <v>0.68908004999999994</v>
      </c>
      <c r="S174" s="171"/>
      <c r="T174" s="173">
        <f>SUM(T175:T184)</f>
        <v>0</v>
      </c>
      <c r="AR174" s="174" t="s">
        <v>80</v>
      </c>
      <c r="AT174" s="175" t="s">
        <v>70</v>
      </c>
      <c r="AU174" s="175" t="s">
        <v>78</v>
      </c>
      <c r="AY174" s="174" t="s">
        <v>133</v>
      </c>
      <c r="BK174" s="176">
        <f>SUM(BK175:BK184)</f>
        <v>0</v>
      </c>
    </row>
    <row r="175" spans="2:65" s="1" customFormat="1" ht="22.5" customHeight="1">
      <c r="B175" s="31"/>
      <c r="C175" s="179" t="s">
        <v>465</v>
      </c>
      <c r="D175" s="179" t="s">
        <v>135</v>
      </c>
      <c r="E175" s="180" t="s">
        <v>1224</v>
      </c>
      <c r="F175" s="181" t="s">
        <v>1225</v>
      </c>
      <c r="G175" s="182" t="s">
        <v>138</v>
      </c>
      <c r="H175" s="183">
        <v>1.9159999999999999</v>
      </c>
      <c r="I175" s="184"/>
      <c r="J175" s="185">
        <f t="shared" ref="J175:J184" si="40">ROUND(I175*H175,2)</f>
        <v>0</v>
      </c>
      <c r="K175" s="181" t="s">
        <v>139</v>
      </c>
      <c r="L175" s="35"/>
      <c r="M175" s="186" t="s">
        <v>19</v>
      </c>
      <c r="N175" s="187" t="s">
        <v>42</v>
      </c>
      <c r="O175" s="57"/>
      <c r="P175" s="188">
        <f t="shared" ref="P175:P184" si="41">O175*H175</f>
        <v>0</v>
      </c>
      <c r="Q175" s="188">
        <v>1.89E-3</v>
      </c>
      <c r="R175" s="188">
        <f t="shared" ref="R175:R184" si="42">Q175*H175</f>
        <v>3.62124E-3</v>
      </c>
      <c r="S175" s="188">
        <v>0</v>
      </c>
      <c r="T175" s="189">
        <f t="shared" ref="T175:T184" si="43">S175*H175</f>
        <v>0</v>
      </c>
      <c r="AR175" s="14" t="s">
        <v>198</v>
      </c>
      <c r="AT175" s="14" t="s">
        <v>135</v>
      </c>
      <c r="AU175" s="14" t="s">
        <v>80</v>
      </c>
      <c r="AY175" s="14" t="s">
        <v>133</v>
      </c>
      <c r="BE175" s="190">
        <f t="shared" ref="BE175:BE184" si="44">IF(N175="základní",J175,0)</f>
        <v>0</v>
      </c>
      <c r="BF175" s="190">
        <f t="shared" ref="BF175:BF184" si="45">IF(N175="snížená",J175,0)</f>
        <v>0</v>
      </c>
      <c r="BG175" s="190">
        <f t="shared" ref="BG175:BG184" si="46">IF(N175="zákl. přenesená",J175,0)</f>
        <v>0</v>
      </c>
      <c r="BH175" s="190">
        <f t="shared" ref="BH175:BH184" si="47">IF(N175="sníž. přenesená",J175,0)</f>
        <v>0</v>
      </c>
      <c r="BI175" s="190">
        <f t="shared" ref="BI175:BI184" si="48">IF(N175="nulová",J175,0)</f>
        <v>0</v>
      </c>
      <c r="BJ175" s="14" t="s">
        <v>78</v>
      </c>
      <c r="BK175" s="190">
        <f t="shared" ref="BK175:BK184" si="49">ROUND(I175*H175,2)</f>
        <v>0</v>
      </c>
      <c r="BL175" s="14" t="s">
        <v>198</v>
      </c>
      <c r="BM175" s="14" t="s">
        <v>1226</v>
      </c>
    </row>
    <row r="176" spans="2:65" s="1" customFormat="1" ht="22.5" customHeight="1">
      <c r="B176" s="31"/>
      <c r="C176" s="179" t="s">
        <v>469</v>
      </c>
      <c r="D176" s="179" t="s">
        <v>135</v>
      </c>
      <c r="E176" s="180" t="s">
        <v>1227</v>
      </c>
      <c r="F176" s="181" t="s">
        <v>1228</v>
      </c>
      <c r="G176" s="182" t="s">
        <v>181</v>
      </c>
      <c r="H176" s="183">
        <v>20.675000000000001</v>
      </c>
      <c r="I176" s="184"/>
      <c r="J176" s="185">
        <f t="shared" si="40"/>
        <v>0</v>
      </c>
      <c r="K176" s="181" t="s">
        <v>139</v>
      </c>
      <c r="L176" s="35"/>
      <c r="M176" s="186" t="s">
        <v>19</v>
      </c>
      <c r="N176" s="187" t="s">
        <v>42</v>
      </c>
      <c r="O176" s="57"/>
      <c r="P176" s="188">
        <f t="shared" si="41"/>
        <v>0</v>
      </c>
      <c r="Q176" s="188">
        <v>0</v>
      </c>
      <c r="R176" s="188">
        <f t="shared" si="42"/>
        <v>0</v>
      </c>
      <c r="S176" s="188">
        <v>0</v>
      </c>
      <c r="T176" s="189">
        <f t="shared" si="43"/>
        <v>0</v>
      </c>
      <c r="AR176" s="14" t="s">
        <v>198</v>
      </c>
      <c r="AT176" s="14" t="s">
        <v>135</v>
      </c>
      <c r="AU176" s="14" t="s">
        <v>80</v>
      </c>
      <c r="AY176" s="14" t="s">
        <v>133</v>
      </c>
      <c r="BE176" s="190">
        <f t="shared" si="44"/>
        <v>0</v>
      </c>
      <c r="BF176" s="190">
        <f t="shared" si="45"/>
        <v>0</v>
      </c>
      <c r="BG176" s="190">
        <f t="shared" si="46"/>
        <v>0</v>
      </c>
      <c r="BH176" s="190">
        <f t="shared" si="47"/>
        <v>0</v>
      </c>
      <c r="BI176" s="190">
        <f t="shared" si="48"/>
        <v>0</v>
      </c>
      <c r="BJ176" s="14" t="s">
        <v>78</v>
      </c>
      <c r="BK176" s="190">
        <f t="shared" si="49"/>
        <v>0</v>
      </c>
      <c r="BL176" s="14" t="s">
        <v>198</v>
      </c>
      <c r="BM176" s="14" t="s">
        <v>1229</v>
      </c>
    </row>
    <row r="177" spans="2:65" s="1" customFormat="1" ht="16.5" customHeight="1">
      <c r="B177" s="31"/>
      <c r="C177" s="196" t="s">
        <v>475</v>
      </c>
      <c r="D177" s="196" t="s">
        <v>369</v>
      </c>
      <c r="E177" s="197" t="s">
        <v>388</v>
      </c>
      <c r="F177" s="198" t="s">
        <v>389</v>
      </c>
      <c r="G177" s="199" t="s">
        <v>138</v>
      </c>
      <c r="H177" s="200">
        <v>0.36199999999999999</v>
      </c>
      <c r="I177" s="201"/>
      <c r="J177" s="202">
        <f t="shared" si="40"/>
        <v>0</v>
      </c>
      <c r="K177" s="198" t="s">
        <v>139</v>
      </c>
      <c r="L177" s="203"/>
      <c r="M177" s="204" t="s">
        <v>19</v>
      </c>
      <c r="N177" s="205" t="s">
        <v>42</v>
      </c>
      <c r="O177" s="57"/>
      <c r="P177" s="188">
        <f t="shared" si="41"/>
        <v>0</v>
      </c>
      <c r="Q177" s="188">
        <v>0.55000000000000004</v>
      </c>
      <c r="R177" s="188">
        <f t="shared" si="42"/>
        <v>0.1991</v>
      </c>
      <c r="S177" s="188">
        <v>0</v>
      </c>
      <c r="T177" s="189">
        <f t="shared" si="43"/>
        <v>0</v>
      </c>
      <c r="AR177" s="14" t="s">
        <v>368</v>
      </c>
      <c r="AT177" s="14" t="s">
        <v>369</v>
      </c>
      <c r="AU177" s="14" t="s">
        <v>80</v>
      </c>
      <c r="AY177" s="14" t="s">
        <v>133</v>
      </c>
      <c r="BE177" s="190">
        <f t="shared" si="44"/>
        <v>0</v>
      </c>
      <c r="BF177" s="190">
        <f t="shared" si="45"/>
        <v>0</v>
      </c>
      <c r="BG177" s="190">
        <f t="shared" si="46"/>
        <v>0</v>
      </c>
      <c r="BH177" s="190">
        <f t="shared" si="47"/>
        <v>0</v>
      </c>
      <c r="BI177" s="190">
        <f t="shared" si="48"/>
        <v>0</v>
      </c>
      <c r="BJ177" s="14" t="s">
        <v>78</v>
      </c>
      <c r="BK177" s="190">
        <f t="shared" si="49"/>
        <v>0</v>
      </c>
      <c r="BL177" s="14" t="s">
        <v>198</v>
      </c>
      <c r="BM177" s="14" t="s">
        <v>1230</v>
      </c>
    </row>
    <row r="178" spans="2:65" s="1" customFormat="1" ht="22.5" customHeight="1">
      <c r="B178" s="31"/>
      <c r="C178" s="179" t="s">
        <v>480</v>
      </c>
      <c r="D178" s="179" t="s">
        <v>135</v>
      </c>
      <c r="E178" s="180" t="s">
        <v>1231</v>
      </c>
      <c r="F178" s="181" t="s">
        <v>1232</v>
      </c>
      <c r="G178" s="182" t="s">
        <v>217</v>
      </c>
      <c r="H178" s="183">
        <v>33.9</v>
      </c>
      <c r="I178" s="184"/>
      <c r="J178" s="185">
        <f t="shared" si="40"/>
        <v>0</v>
      </c>
      <c r="K178" s="181" t="s">
        <v>139</v>
      </c>
      <c r="L178" s="35"/>
      <c r="M178" s="186" t="s">
        <v>19</v>
      </c>
      <c r="N178" s="187" t="s">
        <v>42</v>
      </c>
      <c r="O178" s="57"/>
      <c r="P178" s="188">
        <f t="shared" si="41"/>
        <v>0</v>
      </c>
      <c r="Q178" s="188">
        <v>0</v>
      </c>
      <c r="R178" s="188">
        <f t="shared" si="42"/>
        <v>0</v>
      </c>
      <c r="S178" s="188">
        <v>0</v>
      </c>
      <c r="T178" s="189">
        <f t="shared" si="43"/>
        <v>0</v>
      </c>
      <c r="AR178" s="14" t="s">
        <v>198</v>
      </c>
      <c r="AT178" s="14" t="s">
        <v>135</v>
      </c>
      <c r="AU178" s="14" t="s">
        <v>80</v>
      </c>
      <c r="AY178" s="14" t="s">
        <v>133</v>
      </c>
      <c r="BE178" s="190">
        <f t="shared" si="44"/>
        <v>0</v>
      </c>
      <c r="BF178" s="190">
        <f t="shared" si="45"/>
        <v>0</v>
      </c>
      <c r="BG178" s="190">
        <f t="shared" si="46"/>
        <v>0</v>
      </c>
      <c r="BH178" s="190">
        <f t="shared" si="47"/>
        <v>0</v>
      </c>
      <c r="BI178" s="190">
        <f t="shared" si="48"/>
        <v>0</v>
      </c>
      <c r="BJ178" s="14" t="s">
        <v>78</v>
      </c>
      <c r="BK178" s="190">
        <f t="shared" si="49"/>
        <v>0</v>
      </c>
      <c r="BL178" s="14" t="s">
        <v>198</v>
      </c>
      <c r="BM178" s="14" t="s">
        <v>1233</v>
      </c>
    </row>
    <row r="179" spans="2:65" s="1" customFormat="1" ht="16.5" customHeight="1">
      <c r="B179" s="31"/>
      <c r="C179" s="196" t="s">
        <v>484</v>
      </c>
      <c r="D179" s="196" t="s">
        <v>369</v>
      </c>
      <c r="E179" s="197" t="s">
        <v>1234</v>
      </c>
      <c r="F179" s="198" t="s">
        <v>1235</v>
      </c>
      <c r="G179" s="199" t="s">
        <v>138</v>
      </c>
      <c r="H179" s="200">
        <v>0.82</v>
      </c>
      <c r="I179" s="201"/>
      <c r="J179" s="202">
        <f t="shared" si="40"/>
        <v>0</v>
      </c>
      <c r="K179" s="198" t="s">
        <v>139</v>
      </c>
      <c r="L179" s="203"/>
      <c r="M179" s="204" t="s">
        <v>19</v>
      </c>
      <c r="N179" s="205" t="s">
        <v>42</v>
      </c>
      <c r="O179" s="57"/>
      <c r="P179" s="188">
        <f t="shared" si="41"/>
        <v>0</v>
      </c>
      <c r="Q179" s="188">
        <v>0.55000000000000004</v>
      </c>
      <c r="R179" s="188">
        <f t="shared" si="42"/>
        <v>0.45100000000000001</v>
      </c>
      <c r="S179" s="188">
        <v>0</v>
      </c>
      <c r="T179" s="189">
        <f t="shared" si="43"/>
        <v>0</v>
      </c>
      <c r="AR179" s="14" t="s">
        <v>368</v>
      </c>
      <c r="AT179" s="14" t="s">
        <v>369</v>
      </c>
      <c r="AU179" s="14" t="s">
        <v>80</v>
      </c>
      <c r="AY179" s="14" t="s">
        <v>133</v>
      </c>
      <c r="BE179" s="190">
        <f t="shared" si="44"/>
        <v>0</v>
      </c>
      <c r="BF179" s="190">
        <f t="shared" si="45"/>
        <v>0</v>
      </c>
      <c r="BG179" s="190">
        <f t="shared" si="46"/>
        <v>0</v>
      </c>
      <c r="BH179" s="190">
        <f t="shared" si="47"/>
        <v>0</v>
      </c>
      <c r="BI179" s="190">
        <f t="shared" si="48"/>
        <v>0</v>
      </c>
      <c r="BJ179" s="14" t="s">
        <v>78</v>
      </c>
      <c r="BK179" s="190">
        <f t="shared" si="49"/>
        <v>0</v>
      </c>
      <c r="BL179" s="14" t="s">
        <v>198</v>
      </c>
      <c r="BM179" s="14" t="s">
        <v>1236</v>
      </c>
    </row>
    <row r="180" spans="2:65" s="1" customFormat="1" ht="16.5" customHeight="1">
      <c r="B180" s="31"/>
      <c r="C180" s="179" t="s">
        <v>488</v>
      </c>
      <c r="D180" s="179" t="s">
        <v>135</v>
      </c>
      <c r="E180" s="180" t="s">
        <v>1237</v>
      </c>
      <c r="F180" s="181" t="s">
        <v>1238</v>
      </c>
      <c r="G180" s="182" t="s">
        <v>138</v>
      </c>
      <c r="H180" s="183">
        <v>1.5129999999999999</v>
      </c>
      <c r="I180" s="184"/>
      <c r="J180" s="185">
        <f t="shared" si="40"/>
        <v>0</v>
      </c>
      <c r="K180" s="181" t="s">
        <v>139</v>
      </c>
      <c r="L180" s="35"/>
      <c r="M180" s="186" t="s">
        <v>19</v>
      </c>
      <c r="N180" s="187" t="s">
        <v>42</v>
      </c>
      <c r="O180" s="57"/>
      <c r="P180" s="188">
        <f t="shared" si="41"/>
        <v>0</v>
      </c>
      <c r="Q180" s="188">
        <v>2.3369999999999998E-2</v>
      </c>
      <c r="R180" s="188">
        <f t="shared" si="42"/>
        <v>3.5358809999999997E-2</v>
      </c>
      <c r="S180" s="188">
        <v>0</v>
      </c>
      <c r="T180" s="189">
        <f t="shared" si="43"/>
        <v>0</v>
      </c>
      <c r="AR180" s="14" t="s">
        <v>198</v>
      </c>
      <c r="AT180" s="14" t="s">
        <v>135</v>
      </c>
      <c r="AU180" s="14" t="s">
        <v>80</v>
      </c>
      <c r="AY180" s="14" t="s">
        <v>133</v>
      </c>
      <c r="BE180" s="190">
        <f t="shared" si="44"/>
        <v>0</v>
      </c>
      <c r="BF180" s="190">
        <f t="shared" si="45"/>
        <v>0</v>
      </c>
      <c r="BG180" s="190">
        <f t="shared" si="46"/>
        <v>0</v>
      </c>
      <c r="BH180" s="190">
        <f t="shared" si="47"/>
        <v>0</v>
      </c>
      <c r="BI180" s="190">
        <f t="shared" si="48"/>
        <v>0</v>
      </c>
      <c r="BJ180" s="14" t="s">
        <v>78</v>
      </c>
      <c r="BK180" s="190">
        <f t="shared" si="49"/>
        <v>0</v>
      </c>
      <c r="BL180" s="14" t="s">
        <v>198</v>
      </c>
      <c r="BM180" s="14" t="s">
        <v>1239</v>
      </c>
    </row>
    <row r="181" spans="2:65" s="1" customFormat="1" ht="16.5" customHeight="1">
      <c r="B181" s="31"/>
      <c r="C181" s="179" t="s">
        <v>492</v>
      </c>
      <c r="D181" s="179" t="s">
        <v>135</v>
      </c>
      <c r="E181" s="180" t="s">
        <v>1240</v>
      </c>
      <c r="F181" s="181" t="s">
        <v>1241</v>
      </c>
      <c r="G181" s="182" t="s">
        <v>217</v>
      </c>
      <c r="H181" s="183">
        <v>5.5439999999999996</v>
      </c>
      <c r="I181" s="184"/>
      <c r="J181" s="185">
        <f t="shared" si="40"/>
        <v>0</v>
      </c>
      <c r="K181" s="181" t="s">
        <v>19</v>
      </c>
      <c r="L181" s="35"/>
      <c r="M181" s="186" t="s">
        <v>19</v>
      </c>
      <c r="N181" s="187" t="s">
        <v>42</v>
      </c>
      <c r="O181" s="57"/>
      <c r="P181" s="188">
        <f t="shared" si="41"/>
        <v>0</v>
      </c>
      <c r="Q181" s="188">
        <v>0</v>
      </c>
      <c r="R181" s="188">
        <f t="shared" si="42"/>
        <v>0</v>
      </c>
      <c r="S181" s="188">
        <v>0</v>
      </c>
      <c r="T181" s="189">
        <f t="shared" si="43"/>
        <v>0</v>
      </c>
      <c r="AR181" s="14" t="s">
        <v>198</v>
      </c>
      <c r="AT181" s="14" t="s">
        <v>135</v>
      </c>
      <c r="AU181" s="14" t="s">
        <v>80</v>
      </c>
      <c r="AY181" s="14" t="s">
        <v>133</v>
      </c>
      <c r="BE181" s="190">
        <f t="shared" si="44"/>
        <v>0</v>
      </c>
      <c r="BF181" s="190">
        <f t="shared" si="45"/>
        <v>0</v>
      </c>
      <c r="BG181" s="190">
        <f t="shared" si="46"/>
        <v>0</v>
      </c>
      <c r="BH181" s="190">
        <f t="shared" si="47"/>
        <v>0</v>
      </c>
      <c r="BI181" s="190">
        <f t="shared" si="48"/>
        <v>0</v>
      </c>
      <c r="BJ181" s="14" t="s">
        <v>78</v>
      </c>
      <c r="BK181" s="190">
        <f t="shared" si="49"/>
        <v>0</v>
      </c>
      <c r="BL181" s="14" t="s">
        <v>198</v>
      </c>
      <c r="BM181" s="14" t="s">
        <v>1242</v>
      </c>
    </row>
    <row r="182" spans="2:65" s="1" customFormat="1" ht="16.5" customHeight="1">
      <c r="B182" s="31"/>
      <c r="C182" s="179" t="s">
        <v>496</v>
      </c>
      <c r="D182" s="179" t="s">
        <v>135</v>
      </c>
      <c r="E182" s="180" t="s">
        <v>1243</v>
      </c>
      <c r="F182" s="181" t="s">
        <v>1244</v>
      </c>
      <c r="G182" s="182" t="s">
        <v>339</v>
      </c>
      <c r="H182" s="183">
        <v>1</v>
      </c>
      <c r="I182" s="184"/>
      <c r="J182" s="185">
        <f t="shared" si="40"/>
        <v>0</v>
      </c>
      <c r="K182" s="181" t="s">
        <v>19</v>
      </c>
      <c r="L182" s="35"/>
      <c r="M182" s="186" t="s">
        <v>19</v>
      </c>
      <c r="N182" s="187" t="s">
        <v>42</v>
      </c>
      <c r="O182" s="57"/>
      <c r="P182" s="188">
        <f t="shared" si="41"/>
        <v>0</v>
      </c>
      <c r="Q182" s="188">
        <v>0</v>
      </c>
      <c r="R182" s="188">
        <f t="shared" si="42"/>
        <v>0</v>
      </c>
      <c r="S182" s="188">
        <v>0</v>
      </c>
      <c r="T182" s="189">
        <f t="shared" si="43"/>
        <v>0</v>
      </c>
      <c r="AR182" s="14" t="s">
        <v>198</v>
      </c>
      <c r="AT182" s="14" t="s">
        <v>135</v>
      </c>
      <c r="AU182" s="14" t="s">
        <v>80</v>
      </c>
      <c r="AY182" s="14" t="s">
        <v>133</v>
      </c>
      <c r="BE182" s="190">
        <f t="shared" si="44"/>
        <v>0</v>
      </c>
      <c r="BF182" s="190">
        <f t="shared" si="45"/>
        <v>0</v>
      </c>
      <c r="BG182" s="190">
        <f t="shared" si="46"/>
        <v>0</v>
      </c>
      <c r="BH182" s="190">
        <f t="shared" si="47"/>
        <v>0</v>
      </c>
      <c r="BI182" s="190">
        <f t="shared" si="48"/>
        <v>0</v>
      </c>
      <c r="BJ182" s="14" t="s">
        <v>78</v>
      </c>
      <c r="BK182" s="190">
        <f t="shared" si="49"/>
        <v>0</v>
      </c>
      <c r="BL182" s="14" t="s">
        <v>198</v>
      </c>
      <c r="BM182" s="14" t="s">
        <v>1245</v>
      </c>
    </row>
    <row r="183" spans="2:65" s="1" customFormat="1" ht="16.5" customHeight="1">
      <c r="B183" s="31"/>
      <c r="C183" s="179" t="s">
        <v>500</v>
      </c>
      <c r="D183" s="179" t="s">
        <v>135</v>
      </c>
      <c r="E183" s="180" t="s">
        <v>1246</v>
      </c>
      <c r="F183" s="181" t="s">
        <v>1247</v>
      </c>
      <c r="G183" s="182" t="s">
        <v>138</v>
      </c>
      <c r="H183" s="183">
        <v>6.5</v>
      </c>
      <c r="I183" s="184"/>
      <c r="J183" s="185">
        <f t="shared" si="40"/>
        <v>0</v>
      </c>
      <c r="K183" s="181" t="s">
        <v>19</v>
      </c>
      <c r="L183" s="35"/>
      <c r="M183" s="186" t="s">
        <v>19</v>
      </c>
      <c r="N183" s="187" t="s">
        <v>42</v>
      </c>
      <c r="O183" s="57"/>
      <c r="P183" s="188">
        <f t="shared" si="41"/>
        <v>0</v>
      </c>
      <c r="Q183" s="188">
        <v>0</v>
      </c>
      <c r="R183" s="188">
        <f t="shared" si="42"/>
        <v>0</v>
      </c>
      <c r="S183" s="188">
        <v>0</v>
      </c>
      <c r="T183" s="189">
        <f t="shared" si="43"/>
        <v>0</v>
      </c>
      <c r="AR183" s="14" t="s">
        <v>198</v>
      </c>
      <c r="AT183" s="14" t="s">
        <v>135</v>
      </c>
      <c r="AU183" s="14" t="s">
        <v>80</v>
      </c>
      <c r="AY183" s="14" t="s">
        <v>133</v>
      </c>
      <c r="BE183" s="190">
        <f t="shared" si="44"/>
        <v>0</v>
      </c>
      <c r="BF183" s="190">
        <f t="shared" si="45"/>
        <v>0</v>
      </c>
      <c r="BG183" s="190">
        <f t="shared" si="46"/>
        <v>0</v>
      </c>
      <c r="BH183" s="190">
        <f t="shared" si="47"/>
        <v>0</v>
      </c>
      <c r="BI183" s="190">
        <f t="shared" si="48"/>
        <v>0</v>
      </c>
      <c r="BJ183" s="14" t="s">
        <v>78</v>
      </c>
      <c r="BK183" s="190">
        <f t="shared" si="49"/>
        <v>0</v>
      </c>
      <c r="BL183" s="14" t="s">
        <v>198</v>
      </c>
      <c r="BM183" s="14" t="s">
        <v>1248</v>
      </c>
    </row>
    <row r="184" spans="2:65" s="1" customFormat="1" ht="22.5" customHeight="1">
      <c r="B184" s="31"/>
      <c r="C184" s="179" t="s">
        <v>504</v>
      </c>
      <c r="D184" s="179" t="s">
        <v>135</v>
      </c>
      <c r="E184" s="180" t="s">
        <v>412</v>
      </c>
      <c r="F184" s="181" t="s">
        <v>413</v>
      </c>
      <c r="G184" s="182" t="s">
        <v>223</v>
      </c>
      <c r="H184" s="183">
        <v>0.68899999999999995</v>
      </c>
      <c r="I184" s="184"/>
      <c r="J184" s="185">
        <f t="shared" si="40"/>
        <v>0</v>
      </c>
      <c r="K184" s="181" t="s">
        <v>139</v>
      </c>
      <c r="L184" s="35"/>
      <c r="M184" s="186" t="s">
        <v>19</v>
      </c>
      <c r="N184" s="187" t="s">
        <v>42</v>
      </c>
      <c r="O184" s="57"/>
      <c r="P184" s="188">
        <f t="shared" si="41"/>
        <v>0</v>
      </c>
      <c r="Q184" s="188">
        <v>0</v>
      </c>
      <c r="R184" s="188">
        <f t="shared" si="42"/>
        <v>0</v>
      </c>
      <c r="S184" s="188">
        <v>0</v>
      </c>
      <c r="T184" s="189">
        <f t="shared" si="43"/>
        <v>0</v>
      </c>
      <c r="AR184" s="14" t="s">
        <v>198</v>
      </c>
      <c r="AT184" s="14" t="s">
        <v>135</v>
      </c>
      <c r="AU184" s="14" t="s">
        <v>80</v>
      </c>
      <c r="AY184" s="14" t="s">
        <v>133</v>
      </c>
      <c r="BE184" s="190">
        <f t="shared" si="44"/>
        <v>0</v>
      </c>
      <c r="BF184" s="190">
        <f t="shared" si="45"/>
        <v>0</v>
      </c>
      <c r="BG184" s="190">
        <f t="shared" si="46"/>
        <v>0</v>
      </c>
      <c r="BH184" s="190">
        <f t="shared" si="47"/>
        <v>0</v>
      </c>
      <c r="BI184" s="190">
        <f t="shared" si="48"/>
        <v>0</v>
      </c>
      <c r="BJ184" s="14" t="s">
        <v>78</v>
      </c>
      <c r="BK184" s="190">
        <f t="shared" si="49"/>
        <v>0</v>
      </c>
      <c r="BL184" s="14" t="s">
        <v>198</v>
      </c>
      <c r="BM184" s="14" t="s">
        <v>414</v>
      </c>
    </row>
    <row r="185" spans="2:65" s="11" customFormat="1" ht="22.9" customHeight="1">
      <c r="B185" s="163"/>
      <c r="C185" s="164"/>
      <c r="D185" s="165" t="s">
        <v>70</v>
      </c>
      <c r="E185" s="177" t="s">
        <v>415</v>
      </c>
      <c r="F185" s="177" t="s">
        <v>416</v>
      </c>
      <c r="G185" s="164"/>
      <c r="H185" s="164"/>
      <c r="I185" s="167"/>
      <c r="J185" s="178">
        <f>BK185</f>
        <v>0</v>
      </c>
      <c r="K185" s="164"/>
      <c r="L185" s="169"/>
      <c r="M185" s="170"/>
      <c r="N185" s="171"/>
      <c r="O185" s="171"/>
      <c r="P185" s="172">
        <f>SUM(P186:P194)</f>
        <v>0</v>
      </c>
      <c r="Q185" s="171"/>
      <c r="R185" s="172">
        <f>SUM(R186:R194)</f>
        <v>3.7179908200000003</v>
      </c>
      <c r="S185" s="171"/>
      <c r="T185" s="173">
        <f>SUM(T186:T194)</f>
        <v>0</v>
      </c>
      <c r="AR185" s="174" t="s">
        <v>80</v>
      </c>
      <c r="AT185" s="175" t="s">
        <v>70</v>
      </c>
      <c r="AU185" s="175" t="s">
        <v>78</v>
      </c>
      <c r="AY185" s="174" t="s">
        <v>133</v>
      </c>
      <c r="BK185" s="176">
        <f>SUM(BK186:BK194)</f>
        <v>0</v>
      </c>
    </row>
    <row r="186" spans="2:65" s="1" customFormat="1" ht="16.5" customHeight="1">
      <c r="B186" s="31"/>
      <c r="C186" s="179" t="s">
        <v>508</v>
      </c>
      <c r="D186" s="179" t="s">
        <v>135</v>
      </c>
      <c r="E186" s="180" t="s">
        <v>1249</v>
      </c>
      <c r="F186" s="181" t="s">
        <v>1250</v>
      </c>
      <c r="G186" s="182" t="s">
        <v>217</v>
      </c>
      <c r="H186" s="183">
        <v>384.31299999999999</v>
      </c>
      <c r="I186" s="184"/>
      <c r="J186" s="185">
        <f t="shared" ref="J186:J194" si="50">ROUND(I186*H186,2)</f>
        <v>0</v>
      </c>
      <c r="K186" s="181" t="s">
        <v>19</v>
      </c>
      <c r="L186" s="35"/>
      <c r="M186" s="186" t="s">
        <v>19</v>
      </c>
      <c r="N186" s="187" t="s">
        <v>42</v>
      </c>
      <c r="O186" s="57"/>
      <c r="P186" s="188">
        <f t="shared" ref="P186:P194" si="51">O186*H186</f>
        <v>0</v>
      </c>
      <c r="Q186" s="188">
        <v>2.0000000000000001E-4</v>
      </c>
      <c r="R186" s="188">
        <f t="shared" ref="R186:R194" si="52">Q186*H186</f>
        <v>7.6862600000000003E-2</v>
      </c>
      <c r="S186" s="188">
        <v>0</v>
      </c>
      <c r="T186" s="189">
        <f t="shared" ref="T186:T194" si="53">S186*H186</f>
        <v>0</v>
      </c>
      <c r="AR186" s="14" t="s">
        <v>198</v>
      </c>
      <c r="AT186" s="14" t="s">
        <v>135</v>
      </c>
      <c r="AU186" s="14" t="s">
        <v>80</v>
      </c>
      <c r="AY186" s="14" t="s">
        <v>133</v>
      </c>
      <c r="BE186" s="190">
        <f t="shared" ref="BE186:BE194" si="54">IF(N186="základní",J186,0)</f>
        <v>0</v>
      </c>
      <c r="BF186" s="190">
        <f t="shared" ref="BF186:BF194" si="55">IF(N186="snížená",J186,0)</f>
        <v>0</v>
      </c>
      <c r="BG186" s="190">
        <f t="shared" ref="BG186:BG194" si="56">IF(N186="zákl. přenesená",J186,0)</f>
        <v>0</v>
      </c>
      <c r="BH186" s="190">
        <f t="shared" ref="BH186:BH194" si="57">IF(N186="sníž. přenesená",J186,0)</f>
        <v>0</v>
      </c>
      <c r="BI186" s="190">
        <f t="shared" ref="BI186:BI194" si="58">IF(N186="nulová",J186,0)</f>
        <v>0</v>
      </c>
      <c r="BJ186" s="14" t="s">
        <v>78</v>
      </c>
      <c r="BK186" s="190">
        <f t="shared" ref="BK186:BK194" si="59">ROUND(I186*H186,2)</f>
        <v>0</v>
      </c>
      <c r="BL186" s="14" t="s">
        <v>198</v>
      </c>
      <c r="BM186" s="14" t="s">
        <v>1251</v>
      </c>
    </row>
    <row r="187" spans="2:65" s="1" customFormat="1" ht="22.5" customHeight="1">
      <c r="B187" s="31"/>
      <c r="C187" s="179" t="s">
        <v>512</v>
      </c>
      <c r="D187" s="179" t="s">
        <v>135</v>
      </c>
      <c r="E187" s="180" t="s">
        <v>1252</v>
      </c>
      <c r="F187" s="181" t="s">
        <v>1253</v>
      </c>
      <c r="G187" s="182" t="s">
        <v>217</v>
      </c>
      <c r="H187" s="183">
        <v>6.3559999999999999</v>
      </c>
      <c r="I187" s="184"/>
      <c r="J187" s="185">
        <f t="shared" si="50"/>
        <v>0</v>
      </c>
      <c r="K187" s="181" t="s">
        <v>139</v>
      </c>
      <c r="L187" s="35"/>
      <c r="M187" s="186" t="s">
        <v>19</v>
      </c>
      <c r="N187" s="187" t="s">
        <v>42</v>
      </c>
      <c r="O187" s="57"/>
      <c r="P187" s="188">
        <f t="shared" si="51"/>
        <v>0</v>
      </c>
      <c r="Q187" s="188">
        <v>1.387E-2</v>
      </c>
      <c r="R187" s="188">
        <f t="shared" si="52"/>
        <v>8.8157719999999995E-2</v>
      </c>
      <c r="S187" s="188">
        <v>0</v>
      </c>
      <c r="T187" s="189">
        <f t="shared" si="53"/>
        <v>0</v>
      </c>
      <c r="AR187" s="14" t="s">
        <v>198</v>
      </c>
      <c r="AT187" s="14" t="s">
        <v>135</v>
      </c>
      <c r="AU187" s="14" t="s">
        <v>80</v>
      </c>
      <c r="AY187" s="14" t="s">
        <v>133</v>
      </c>
      <c r="BE187" s="190">
        <f t="shared" si="54"/>
        <v>0</v>
      </c>
      <c r="BF187" s="190">
        <f t="shared" si="55"/>
        <v>0</v>
      </c>
      <c r="BG187" s="190">
        <f t="shared" si="56"/>
        <v>0</v>
      </c>
      <c r="BH187" s="190">
        <f t="shared" si="57"/>
        <v>0</v>
      </c>
      <c r="BI187" s="190">
        <f t="shared" si="58"/>
        <v>0</v>
      </c>
      <c r="BJ187" s="14" t="s">
        <v>78</v>
      </c>
      <c r="BK187" s="190">
        <f t="shared" si="59"/>
        <v>0</v>
      </c>
      <c r="BL187" s="14" t="s">
        <v>198</v>
      </c>
      <c r="BM187" s="14" t="s">
        <v>1254</v>
      </c>
    </row>
    <row r="188" spans="2:65" s="1" customFormat="1" ht="22.5" customHeight="1">
      <c r="B188" s="31"/>
      <c r="C188" s="179" t="s">
        <v>516</v>
      </c>
      <c r="D188" s="179" t="s">
        <v>135</v>
      </c>
      <c r="E188" s="180" t="s">
        <v>438</v>
      </c>
      <c r="F188" s="181" t="s">
        <v>439</v>
      </c>
      <c r="G188" s="182" t="s">
        <v>217</v>
      </c>
      <c r="H188" s="183">
        <v>79.08</v>
      </c>
      <c r="I188" s="184"/>
      <c r="J188" s="185">
        <f t="shared" si="50"/>
        <v>0</v>
      </c>
      <c r="K188" s="181" t="s">
        <v>19</v>
      </c>
      <c r="L188" s="35"/>
      <c r="M188" s="186" t="s">
        <v>19</v>
      </c>
      <c r="N188" s="187" t="s">
        <v>42</v>
      </c>
      <c r="O188" s="57"/>
      <c r="P188" s="188">
        <f t="shared" si="51"/>
        <v>0</v>
      </c>
      <c r="Q188" s="188">
        <v>1.223E-2</v>
      </c>
      <c r="R188" s="188">
        <f t="shared" si="52"/>
        <v>0.96714839999999991</v>
      </c>
      <c r="S188" s="188">
        <v>0</v>
      </c>
      <c r="T188" s="189">
        <f t="shared" si="53"/>
        <v>0</v>
      </c>
      <c r="AR188" s="14" t="s">
        <v>198</v>
      </c>
      <c r="AT188" s="14" t="s">
        <v>135</v>
      </c>
      <c r="AU188" s="14" t="s">
        <v>80</v>
      </c>
      <c r="AY188" s="14" t="s">
        <v>133</v>
      </c>
      <c r="BE188" s="190">
        <f t="shared" si="54"/>
        <v>0</v>
      </c>
      <c r="BF188" s="190">
        <f t="shared" si="55"/>
        <v>0</v>
      </c>
      <c r="BG188" s="190">
        <f t="shared" si="56"/>
        <v>0</v>
      </c>
      <c r="BH188" s="190">
        <f t="shared" si="57"/>
        <v>0</v>
      </c>
      <c r="BI188" s="190">
        <f t="shared" si="58"/>
        <v>0</v>
      </c>
      <c r="BJ188" s="14" t="s">
        <v>78</v>
      </c>
      <c r="BK188" s="190">
        <f t="shared" si="59"/>
        <v>0</v>
      </c>
      <c r="BL188" s="14" t="s">
        <v>198</v>
      </c>
      <c r="BM188" s="14" t="s">
        <v>440</v>
      </c>
    </row>
    <row r="189" spans="2:65" s="1" customFormat="1" ht="22.5" customHeight="1">
      <c r="B189" s="31"/>
      <c r="C189" s="179" t="s">
        <v>520</v>
      </c>
      <c r="D189" s="179" t="s">
        <v>135</v>
      </c>
      <c r="E189" s="180" t="s">
        <v>442</v>
      </c>
      <c r="F189" s="181" t="s">
        <v>443</v>
      </c>
      <c r="G189" s="182" t="s">
        <v>217</v>
      </c>
      <c r="H189" s="183">
        <v>37.270000000000003</v>
      </c>
      <c r="I189" s="184"/>
      <c r="J189" s="185">
        <f t="shared" si="50"/>
        <v>0</v>
      </c>
      <c r="K189" s="181" t="s">
        <v>139</v>
      </c>
      <c r="L189" s="35"/>
      <c r="M189" s="186" t="s">
        <v>19</v>
      </c>
      <c r="N189" s="187" t="s">
        <v>42</v>
      </c>
      <c r="O189" s="57"/>
      <c r="P189" s="188">
        <f t="shared" si="51"/>
        <v>0</v>
      </c>
      <c r="Q189" s="188">
        <v>1.223E-2</v>
      </c>
      <c r="R189" s="188">
        <f t="shared" si="52"/>
        <v>0.4558121</v>
      </c>
      <c r="S189" s="188">
        <v>0</v>
      </c>
      <c r="T189" s="189">
        <f t="shared" si="53"/>
        <v>0</v>
      </c>
      <c r="AR189" s="14" t="s">
        <v>198</v>
      </c>
      <c r="AT189" s="14" t="s">
        <v>135</v>
      </c>
      <c r="AU189" s="14" t="s">
        <v>80</v>
      </c>
      <c r="AY189" s="14" t="s">
        <v>133</v>
      </c>
      <c r="BE189" s="190">
        <f t="shared" si="54"/>
        <v>0</v>
      </c>
      <c r="BF189" s="190">
        <f t="shared" si="55"/>
        <v>0</v>
      </c>
      <c r="BG189" s="190">
        <f t="shared" si="56"/>
        <v>0</v>
      </c>
      <c r="BH189" s="190">
        <f t="shared" si="57"/>
        <v>0</v>
      </c>
      <c r="BI189" s="190">
        <f t="shared" si="58"/>
        <v>0</v>
      </c>
      <c r="BJ189" s="14" t="s">
        <v>78</v>
      </c>
      <c r="BK189" s="190">
        <f t="shared" si="59"/>
        <v>0</v>
      </c>
      <c r="BL189" s="14" t="s">
        <v>198</v>
      </c>
      <c r="BM189" s="14" t="s">
        <v>444</v>
      </c>
    </row>
    <row r="190" spans="2:65" s="1" customFormat="1" ht="16.5" customHeight="1">
      <c r="B190" s="31"/>
      <c r="C190" s="179" t="s">
        <v>524</v>
      </c>
      <c r="D190" s="179" t="s">
        <v>135</v>
      </c>
      <c r="E190" s="180" t="s">
        <v>1255</v>
      </c>
      <c r="F190" s="181" t="s">
        <v>1256</v>
      </c>
      <c r="G190" s="182" t="s">
        <v>217</v>
      </c>
      <c r="H190" s="183">
        <v>80.650000000000006</v>
      </c>
      <c r="I190" s="184"/>
      <c r="J190" s="185">
        <f t="shared" si="50"/>
        <v>0</v>
      </c>
      <c r="K190" s="181" t="s">
        <v>19</v>
      </c>
      <c r="L190" s="35"/>
      <c r="M190" s="186" t="s">
        <v>19</v>
      </c>
      <c r="N190" s="187" t="s">
        <v>42</v>
      </c>
      <c r="O190" s="57"/>
      <c r="P190" s="188">
        <f t="shared" si="51"/>
        <v>0</v>
      </c>
      <c r="Q190" s="188">
        <v>1.55E-2</v>
      </c>
      <c r="R190" s="188">
        <f t="shared" si="52"/>
        <v>1.250075</v>
      </c>
      <c r="S190" s="188">
        <v>0</v>
      </c>
      <c r="T190" s="189">
        <f t="shared" si="53"/>
        <v>0</v>
      </c>
      <c r="AR190" s="14" t="s">
        <v>198</v>
      </c>
      <c r="AT190" s="14" t="s">
        <v>135</v>
      </c>
      <c r="AU190" s="14" t="s">
        <v>80</v>
      </c>
      <c r="AY190" s="14" t="s">
        <v>133</v>
      </c>
      <c r="BE190" s="190">
        <f t="shared" si="54"/>
        <v>0</v>
      </c>
      <c r="BF190" s="190">
        <f t="shared" si="55"/>
        <v>0</v>
      </c>
      <c r="BG190" s="190">
        <f t="shared" si="56"/>
        <v>0</v>
      </c>
      <c r="BH190" s="190">
        <f t="shared" si="57"/>
        <v>0</v>
      </c>
      <c r="BI190" s="190">
        <f t="shared" si="58"/>
        <v>0</v>
      </c>
      <c r="BJ190" s="14" t="s">
        <v>78</v>
      </c>
      <c r="BK190" s="190">
        <f t="shared" si="59"/>
        <v>0</v>
      </c>
      <c r="BL190" s="14" t="s">
        <v>198</v>
      </c>
      <c r="BM190" s="14" t="s">
        <v>1257</v>
      </c>
    </row>
    <row r="191" spans="2:65" s="1" customFormat="1" ht="22.5" customHeight="1">
      <c r="B191" s="31"/>
      <c r="C191" s="179" t="s">
        <v>528</v>
      </c>
      <c r="D191" s="179" t="s">
        <v>135</v>
      </c>
      <c r="E191" s="180" t="s">
        <v>1258</v>
      </c>
      <c r="F191" s="181" t="s">
        <v>1259</v>
      </c>
      <c r="G191" s="182" t="s">
        <v>217</v>
      </c>
      <c r="H191" s="183">
        <v>45.72</v>
      </c>
      <c r="I191" s="184"/>
      <c r="J191" s="185">
        <f t="shared" si="50"/>
        <v>0</v>
      </c>
      <c r="K191" s="181" t="s">
        <v>19</v>
      </c>
      <c r="L191" s="35"/>
      <c r="M191" s="186" t="s">
        <v>19</v>
      </c>
      <c r="N191" s="187" t="s">
        <v>42</v>
      </c>
      <c r="O191" s="57"/>
      <c r="P191" s="188">
        <f t="shared" si="51"/>
        <v>0</v>
      </c>
      <c r="Q191" s="188">
        <v>1.55E-2</v>
      </c>
      <c r="R191" s="188">
        <f t="shared" si="52"/>
        <v>0.70865999999999996</v>
      </c>
      <c r="S191" s="188">
        <v>0</v>
      </c>
      <c r="T191" s="189">
        <f t="shared" si="53"/>
        <v>0</v>
      </c>
      <c r="AR191" s="14" t="s">
        <v>198</v>
      </c>
      <c r="AT191" s="14" t="s">
        <v>135</v>
      </c>
      <c r="AU191" s="14" t="s">
        <v>80</v>
      </c>
      <c r="AY191" s="14" t="s">
        <v>133</v>
      </c>
      <c r="BE191" s="190">
        <f t="shared" si="54"/>
        <v>0</v>
      </c>
      <c r="BF191" s="190">
        <f t="shared" si="55"/>
        <v>0</v>
      </c>
      <c r="BG191" s="190">
        <f t="shared" si="56"/>
        <v>0</v>
      </c>
      <c r="BH191" s="190">
        <f t="shared" si="57"/>
        <v>0</v>
      </c>
      <c r="BI191" s="190">
        <f t="shared" si="58"/>
        <v>0</v>
      </c>
      <c r="BJ191" s="14" t="s">
        <v>78</v>
      </c>
      <c r="BK191" s="190">
        <f t="shared" si="59"/>
        <v>0</v>
      </c>
      <c r="BL191" s="14" t="s">
        <v>198</v>
      </c>
      <c r="BM191" s="14" t="s">
        <v>1260</v>
      </c>
    </row>
    <row r="192" spans="2:65" s="1" customFormat="1" ht="16.5" customHeight="1">
      <c r="B192" s="31"/>
      <c r="C192" s="179" t="s">
        <v>532</v>
      </c>
      <c r="D192" s="179" t="s">
        <v>135</v>
      </c>
      <c r="E192" s="180" t="s">
        <v>1261</v>
      </c>
      <c r="F192" s="181" t="s">
        <v>1262</v>
      </c>
      <c r="G192" s="182" t="s">
        <v>217</v>
      </c>
      <c r="H192" s="183">
        <v>11.05</v>
      </c>
      <c r="I192" s="184"/>
      <c r="J192" s="185">
        <f t="shared" si="50"/>
        <v>0</v>
      </c>
      <c r="K192" s="181" t="s">
        <v>19</v>
      </c>
      <c r="L192" s="35"/>
      <c r="M192" s="186" t="s">
        <v>19</v>
      </c>
      <c r="N192" s="187" t="s">
        <v>42</v>
      </c>
      <c r="O192" s="57"/>
      <c r="P192" s="188">
        <f t="shared" si="51"/>
        <v>0</v>
      </c>
      <c r="Q192" s="188">
        <v>1.55E-2</v>
      </c>
      <c r="R192" s="188">
        <f t="shared" si="52"/>
        <v>0.17127500000000001</v>
      </c>
      <c r="S192" s="188">
        <v>0</v>
      </c>
      <c r="T192" s="189">
        <f t="shared" si="53"/>
        <v>0</v>
      </c>
      <c r="AR192" s="14" t="s">
        <v>198</v>
      </c>
      <c r="AT192" s="14" t="s">
        <v>135</v>
      </c>
      <c r="AU192" s="14" t="s">
        <v>80</v>
      </c>
      <c r="AY192" s="14" t="s">
        <v>133</v>
      </c>
      <c r="BE192" s="190">
        <f t="shared" si="54"/>
        <v>0</v>
      </c>
      <c r="BF192" s="190">
        <f t="shared" si="55"/>
        <v>0</v>
      </c>
      <c r="BG192" s="190">
        <f t="shared" si="56"/>
        <v>0</v>
      </c>
      <c r="BH192" s="190">
        <f t="shared" si="57"/>
        <v>0</v>
      </c>
      <c r="BI192" s="190">
        <f t="shared" si="58"/>
        <v>0</v>
      </c>
      <c r="BJ192" s="14" t="s">
        <v>78</v>
      </c>
      <c r="BK192" s="190">
        <f t="shared" si="59"/>
        <v>0</v>
      </c>
      <c r="BL192" s="14" t="s">
        <v>198</v>
      </c>
      <c r="BM192" s="14" t="s">
        <v>1263</v>
      </c>
    </row>
    <row r="193" spans="2:65" s="1" customFormat="1" ht="16.5" customHeight="1">
      <c r="B193" s="31"/>
      <c r="C193" s="179" t="s">
        <v>538</v>
      </c>
      <c r="D193" s="179" t="s">
        <v>135</v>
      </c>
      <c r="E193" s="180" t="s">
        <v>1264</v>
      </c>
      <c r="F193" s="181" t="s">
        <v>1265</v>
      </c>
      <c r="G193" s="182" t="s">
        <v>217</v>
      </c>
      <c r="H193" s="183">
        <v>184.7</v>
      </c>
      <c r="I193" s="184"/>
      <c r="J193" s="185">
        <f t="shared" si="50"/>
        <v>0</v>
      </c>
      <c r="K193" s="181" t="s">
        <v>19</v>
      </c>
      <c r="L193" s="35"/>
      <c r="M193" s="186" t="s">
        <v>19</v>
      </c>
      <c r="N193" s="187" t="s">
        <v>42</v>
      </c>
      <c r="O193" s="57"/>
      <c r="P193" s="188">
        <f t="shared" si="51"/>
        <v>0</v>
      </c>
      <c r="Q193" s="188">
        <v>0</v>
      </c>
      <c r="R193" s="188">
        <f t="shared" si="52"/>
        <v>0</v>
      </c>
      <c r="S193" s="188">
        <v>0</v>
      </c>
      <c r="T193" s="189">
        <f t="shared" si="53"/>
        <v>0</v>
      </c>
      <c r="AR193" s="14" t="s">
        <v>198</v>
      </c>
      <c r="AT193" s="14" t="s">
        <v>135</v>
      </c>
      <c r="AU193" s="14" t="s">
        <v>80</v>
      </c>
      <c r="AY193" s="14" t="s">
        <v>133</v>
      </c>
      <c r="BE193" s="190">
        <f t="shared" si="54"/>
        <v>0</v>
      </c>
      <c r="BF193" s="190">
        <f t="shared" si="55"/>
        <v>0</v>
      </c>
      <c r="BG193" s="190">
        <f t="shared" si="56"/>
        <v>0</v>
      </c>
      <c r="BH193" s="190">
        <f t="shared" si="57"/>
        <v>0</v>
      </c>
      <c r="BI193" s="190">
        <f t="shared" si="58"/>
        <v>0</v>
      </c>
      <c r="BJ193" s="14" t="s">
        <v>78</v>
      </c>
      <c r="BK193" s="190">
        <f t="shared" si="59"/>
        <v>0</v>
      </c>
      <c r="BL193" s="14" t="s">
        <v>198</v>
      </c>
      <c r="BM193" s="14" t="s">
        <v>1266</v>
      </c>
    </row>
    <row r="194" spans="2:65" s="1" customFormat="1" ht="33.75" customHeight="1">
      <c r="B194" s="31"/>
      <c r="C194" s="179" t="s">
        <v>542</v>
      </c>
      <c r="D194" s="179" t="s">
        <v>135</v>
      </c>
      <c r="E194" s="180" t="s">
        <v>470</v>
      </c>
      <c r="F194" s="181" t="s">
        <v>471</v>
      </c>
      <c r="G194" s="182" t="s">
        <v>223</v>
      </c>
      <c r="H194" s="183">
        <v>3.718</v>
      </c>
      <c r="I194" s="184"/>
      <c r="J194" s="185">
        <f t="shared" si="50"/>
        <v>0</v>
      </c>
      <c r="K194" s="181" t="s">
        <v>139</v>
      </c>
      <c r="L194" s="35"/>
      <c r="M194" s="186" t="s">
        <v>19</v>
      </c>
      <c r="N194" s="187" t="s">
        <v>42</v>
      </c>
      <c r="O194" s="57"/>
      <c r="P194" s="188">
        <f t="shared" si="51"/>
        <v>0</v>
      </c>
      <c r="Q194" s="188">
        <v>0</v>
      </c>
      <c r="R194" s="188">
        <f t="shared" si="52"/>
        <v>0</v>
      </c>
      <c r="S194" s="188">
        <v>0</v>
      </c>
      <c r="T194" s="189">
        <f t="shared" si="53"/>
        <v>0</v>
      </c>
      <c r="AR194" s="14" t="s">
        <v>198</v>
      </c>
      <c r="AT194" s="14" t="s">
        <v>135</v>
      </c>
      <c r="AU194" s="14" t="s">
        <v>80</v>
      </c>
      <c r="AY194" s="14" t="s">
        <v>133</v>
      </c>
      <c r="BE194" s="190">
        <f t="shared" si="54"/>
        <v>0</v>
      </c>
      <c r="BF194" s="190">
        <f t="shared" si="55"/>
        <v>0</v>
      </c>
      <c r="BG194" s="190">
        <f t="shared" si="56"/>
        <v>0</v>
      </c>
      <c r="BH194" s="190">
        <f t="shared" si="57"/>
        <v>0</v>
      </c>
      <c r="BI194" s="190">
        <f t="shared" si="58"/>
        <v>0</v>
      </c>
      <c r="BJ194" s="14" t="s">
        <v>78</v>
      </c>
      <c r="BK194" s="190">
        <f t="shared" si="59"/>
        <v>0</v>
      </c>
      <c r="BL194" s="14" t="s">
        <v>198</v>
      </c>
      <c r="BM194" s="14" t="s">
        <v>472</v>
      </c>
    </row>
    <row r="195" spans="2:65" s="11" customFormat="1" ht="22.9" customHeight="1">
      <c r="B195" s="163"/>
      <c r="C195" s="164"/>
      <c r="D195" s="165" t="s">
        <v>70</v>
      </c>
      <c r="E195" s="177" t="s">
        <v>971</v>
      </c>
      <c r="F195" s="177" t="s">
        <v>1267</v>
      </c>
      <c r="G195" s="164"/>
      <c r="H195" s="164"/>
      <c r="I195" s="167"/>
      <c r="J195" s="178">
        <f>BK195</f>
        <v>0</v>
      </c>
      <c r="K195" s="164"/>
      <c r="L195" s="169"/>
      <c r="M195" s="170"/>
      <c r="N195" s="171"/>
      <c r="O195" s="171"/>
      <c r="P195" s="172">
        <f>P196</f>
        <v>0</v>
      </c>
      <c r="Q195" s="171"/>
      <c r="R195" s="172">
        <f>R196</f>
        <v>0</v>
      </c>
      <c r="S195" s="171"/>
      <c r="T195" s="173">
        <f>T196</f>
        <v>0</v>
      </c>
      <c r="AR195" s="174" t="s">
        <v>80</v>
      </c>
      <c r="AT195" s="175" t="s">
        <v>70</v>
      </c>
      <c r="AU195" s="175" t="s">
        <v>78</v>
      </c>
      <c r="AY195" s="174" t="s">
        <v>133</v>
      </c>
      <c r="BK195" s="176">
        <f>BK196</f>
        <v>0</v>
      </c>
    </row>
    <row r="196" spans="2:65" s="1" customFormat="1" ht="16.5" customHeight="1">
      <c r="B196" s="31"/>
      <c r="C196" s="179" t="s">
        <v>546</v>
      </c>
      <c r="D196" s="179" t="s">
        <v>135</v>
      </c>
      <c r="E196" s="180" t="s">
        <v>1268</v>
      </c>
      <c r="F196" s="181" t="s">
        <v>1269</v>
      </c>
      <c r="G196" s="182" t="s">
        <v>217</v>
      </c>
      <c r="H196" s="183">
        <v>33.9</v>
      </c>
      <c r="I196" s="184"/>
      <c r="J196" s="185">
        <f>ROUND(I196*H196,2)</f>
        <v>0</v>
      </c>
      <c r="K196" s="181" t="s">
        <v>19</v>
      </c>
      <c r="L196" s="35"/>
      <c r="M196" s="186" t="s">
        <v>19</v>
      </c>
      <c r="N196" s="187" t="s">
        <v>42</v>
      </c>
      <c r="O196" s="57"/>
      <c r="P196" s="188">
        <f>O196*H196</f>
        <v>0</v>
      </c>
      <c r="Q196" s="188">
        <v>0</v>
      </c>
      <c r="R196" s="188">
        <f>Q196*H196</f>
        <v>0</v>
      </c>
      <c r="S196" s="188">
        <v>0</v>
      </c>
      <c r="T196" s="189">
        <f>S196*H196</f>
        <v>0</v>
      </c>
      <c r="AR196" s="14" t="s">
        <v>198</v>
      </c>
      <c r="AT196" s="14" t="s">
        <v>135</v>
      </c>
      <c r="AU196" s="14" t="s">
        <v>80</v>
      </c>
      <c r="AY196" s="14" t="s">
        <v>133</v>
      </c>
      <c r="BE196" s="190">
        <f>IF(N196="základní",J196,0)</f>
        <v>0</v>
      </c>
      <c r="BF196" s="190">
        <f>IF(N196="snížená",J196,0)</f>
        <v>0</v>
      </c>
      <c r="BG196" s="190">
        <f>IF(N196="zákl. přenesená",J196,0)</f>
        <v>0</v>
      </c>
      <c r="BH196" s="190">
        <f>IF(N196="sníž. přenesená",J196,0)</f>
        <v>0</v>
      </c>
      <c r="BI196" s="190">
        <f>IF(N196="nulová",J196,0)</f>
        <v>0</v>
      </c>
      <c r="BJ196" s="14" t="s">
        <v>78</v>
      </c>
      <c r="BK196" s="190">
        <f>ROUND(I196*H196,2)</f>
        <v>0</v>
      </c>
      <c r="BL196" s="14" t="s">
        <v>198</v>
      </c>
      <c r="BM196" s="14" t="s">
        <v>1270</v>
      </c>
    </row>
    <row r="197" spans="2:65" s="11" customFormat="1" ht="22.9" customHeight="1">
      <c r="B197" s="163"/>
      <c r="C197" s="164"/>
      <c r="D197" s="165" t="s">
        <v>70</v>
      </c>
      <c r="E197" s="177" t="s">
        <v>473</v>
      </c>
      <c r="F197" s="177" t="s">
        <v>474</v>
      </c>
      <c r="G197" s="164"/>
      <c r="H197" s="164"/>
      <c r="I197" s="167"/>
      <c r="J197" s="178">
        <f>BK197</f>
        <v>0</v>
      </c>
      <c r="K197" s="164"/>
      <c r="L197" s="169"/>
      <c r="M197" s="170"/>
      <c r="N197" s="171"/>
      <c r="O197" s="171"/>
      <c r="P197" s="172">
        <f>SUM(P198:P217)</f>
        <v>0</v>
      </c>
      <c r="Q197" s="171"/>
      <c r="R197" s="172">
        <f>SUM(R198:R217)</f>
        <v>6.1934400000000001E-2</v>
      </c>
      <c r="S197" s="171"/>
      <c r="T197" s="173">
        <f>SUM(T198:T217)</f>
        <v>0</v>
      </c>
      <c r="AR197" s="174" t="s">
        <v>80</v>
      </c>
      <c r="AT197" s="175" t="s">
        <v>70</v>
      </c>
      <c r="AU197" s="175" t="s">
        <v>78</v>
      </c>
      <c r="AY197" s="174" t="s">
        <v>133</v>
      </c>
      <c r="BK197" s="176">
        <f>SUM(BK198:BK217)</f>
        <v>0</v>
      </c>
    </row>
    <row r="198" spans="2:65" s="1" customFormat="1" ht="16.5" customHeight="1">
      <c r="B198" s="31"/>
      <c r="C198" s="179" t="s">
        <v>550</v>
      </c>
      <c r="D198" s="179" t="s">
        <v>135</v>
      </c>
      <c r="E198" s="180" t="s">
        <v>1271</v>
      </c>
      <c r="F198" s="181" t="s">
        <v>1272</v>
      </c>
      <c r="G198" s="182" t="s">
        <v>217</v>
      </c>
      <c r="H198" s="183">
        <v>7.82</v>
      </c>
      <c r="I198" s="184"/>
      <c r="J198" s="185">
        <f t="shared" ref="J198:J217" si="60">ROUND(I198*H198,2)</f>
        <v>0</v>
      </c>
      <c r="K198" s="181" t="s">
        <v>139</v>
      </c>
      <c r="L198" s="35"/>
      <c r="M198" s="186" t="s">
        <v>19</v>
      </c>
      <c r="N198" s="187" t="s">
        <v>42</v>
      </c>
      <c r="O198" s="57"/>
      <c r="P198" s="188">
        <f t="shared" ref="P198:P217" si="61">O198*H198</f>
        <v>0</v>
      </c>
      <c r="Q198" s="188">
        <v>0</v>
      </c>
      <c r="R198" s="188">
        <f t="shared" ref="R198:R217" si="62">Q198*H198</f>
        <v>0</v>
      </c>
      <c r="S198" s="188">
        <v>0</v>
      </c>
      <c r="T198" s="189">
        <f t="shared" ref="T198:T217" si="63">S198*H198</f>
        <v>0</v>
      </c>
      <c r="AR198" s="14" t="s">
        <v>198</v>
      </c>
      <c r="AT198" s="14" t="s">
        <v>135</v>
      </c>
      <c r="AU198" s="14" t="s">
        <v>80</v>
      </c>
      <c r="AY198" s="14" t="s">
        <v>133</v>
      </c>
      <c r="BE198" s="190">
        <f t="shared" ref="BE198:BE217" si="64">IF(N198="základní",J198,0)</f>
        <v>0</v>
      </c>
      <c r="BF198" s="190">
        <f t="shared" ref="BF198:BF217" si="65">IF(N198="snížená",J198,0)</f>
        <v>0</v>
      </c>
      <c r="BG198" s="190">
        <f t="shared" ref="BG198:BG217" si="66">IF(N198="zákl. přenesená",J198,0)</f>
        <v>0</v>
      </c>
      <c r="BH198" s="190">
        <f t="shared" ref="BH198:BH217" si="67">IF(N198="sníž. přenesená",J198,0)</f>
        <v>0</v>
      </c>
      <c r="BI198" s="190">
        <f t="shared" ref="BI198:BI217" si="68">IF(N198="nulová",J198,0)</f>
        <v>0</v>
      </c>
      <c r="BJ198" s="14" t="s">
        <v>78</v>
      </c>
      <c r="BK198" s="190">
        <f t="shared" ref="BK198:BK217" si="69">ROUND(I198*H198,2)</f>
        <v>0</v>
      </c>
      <c r="BL198" s="14" t="s">
        <v>198</v>
      </c>
      <c r="BM198" s="14" t="s">
        <v>1273</v>
      </c>
    </row>
    <row r="199" spans="2:65" s="1" customFormat="1" ht="16.5" customHeight="1">
      <c r="B199" s="31"/>
      <c r="C199" s="196" t="s">
        <v>554</v>
      </c>
      <c r="D199" s="196" t="s">
        <v>369</v>
      </c>
      <c r="E199" s="197" t="s">
        <v>1274</v>
      </c>
      <c r="F199" s="198" t="s">
        <v>1275</v>
      </c>
      <c r="G199" s="199" t="s">
        <v>217</v>
      </c>
      <c r="H199" s="200">
        <v>8.6020000000000003</v>
      </c>
      <c r="I199" s="201"/>
      <c r="J199" s="202">
        <f t="shared" si="60"/>
        <v>0</v>
      </c>
      <c r="K199" s="198" t="s">
        <v>139</v>
      </c>
      <c r="L199" s="203"/>
      <c r="M199" s="204" t="s">
        <v>19</v>
      </c>
      <c r="N199" s="205" t="s">
        <v>42</v>
      </c>
      <c r="O199" s="57"/>
      <c r="P199" s="188">
        <f t="shared" si="61"/>
        <v>0</v>
      </c>
      <c r="Q199" s="188">
        <v>7.1999999999999998E-3</v>
      </c>
      <c r="R199" s="188">
        <f t="shared" si="62"/>
        <v>6.1934400000000001E-2</v>
      </c>
      <c r="S199" s="188">
        <v>0</v>
      </c>
      <c r="T199" s="189">
        <f t="shared" si="63"/>
        <v>0</v>
      </c>
      <c r="AR199" s="14" t="s">
        <v>368</v>
      </c>
      <c r="AT199" s="14" t="s">
        <v>369</v>
      </c>
      <c r="AU199" s="14" t="s">
        <v>80</v>
      </c>
      <c r="AY199" s="14" t="s">
        <v>133</v>
      </c>
      <c r="BE199" s="190">
        <f t="shared" si="64"/>
        <v>0</v>
      </c>
      <c r="BF199" s="190">
        <f t="shared" si="65"/>
        <v>0</v>
      </c>
      <c r="BG199" s="190">
        <f t="shared" si="66"/>
        <v>0</v>
      </c>
      <c r="BH199" s="190">
        <f t="shared" si="67"/>
        <v>0</v>
      </c>
      <c r="BI199" s="190">
        <f t="shared" si="68"/>
        <v>0</v>
      </c>
      <c r="BJ199" s="14" t="s">
        <v>78</v>
      </c>
      <c r="BK199" s="190">
        <f t="shared" si="69"/>
        <v>0</v>
      </c>
      <c r="BL199" s="14" t="s">
        <v>198</v>
      </c>
      <c r="BM199" s="14" t="s">
        <v>1276</v>
      </c>
    </row>
    <row r="200" spans="2:65" s="1" customFormat="1" ht="22.5" customHeight="1">
      <c r="B200" s="31"/>
      <c r="C200" s="179" t="s">
        <v>558</v>
      </c>
      <c r="D200" s="179" t="s">
        <v>135</v>
      </c>
      <c r="E200" s="180" t="s">
        <v>1277</v>
      </c>
      <c r="F200" s="181" t="s">
        <v>1278</v>
      </c>
      <c r="G200" s="182" t="s">
        <v>478</v>
      </c>
      <c r="H200" s="183">
        <v>140.4</v>
      </c>
      <c r="I200" s="184"/>
      <c r="J200" s="185">
        <f t="shared" si="60"/>
        <v>0</v>
      </c>
      <c r="K200" s="181" t="s">
        <v>19</v>
      </c>
      <c r="L200" s="35"/>
      <c r="M200" s="186" t="s">
        <v>19</v>
      </c>
      <c r="N200" s="187" t="s">
        <v>42</v>
      </c>
      <c r="O200" s="57"/>
      <c r="P200" s="188">
        <f t="shared" si="61"/>
        <v>0</v>
      </c>
      <c r="Q200" s="188">
        <v>0</v>
      </c>
      <c r="R200" s="188">
        <f t="shared" si="62"/>
        <v>0</v>
      </c>
      <c r="S200" s="188">
        <v>0</v>
      </c>
      <c r="T200" s="189">
        <f t="shared" si="63"/>
        <v>0</v>
      </c>
      <c r="AR200" s="14" t="s">
        <v>198</v>
      </c>
      <c r="AT200" s="14" t="s">
        <v>135</v>
      </c>
      <c r="AU200" s="14" t="s">
        <v>80</v>
      </c>
      <c r="AY200" s="14" t="s">
        <v>133</v>
      </c>
      <c r="BE200" s="190">
        <f t="shared" si="64"/>
        <v>0</v>
      </c>
      <c r="BF200" s="190">
        <f t="shared" si="65"/>
        <v>0</v>
      </c>
      <c r="BG200" s="190">
        <f t="shared" si="66"/>
        <v>0</v>
      </c>
      <c r="BH200" s="190">
        <f t="shared" si="67"/>
        <v>0</v>
      </c>
      <c r="BI200" s="190">
        <f t="shared" si="68"/>
        <v>0</v>
      </c>
      <c r="BJ200" s="14" t="s">
        <v>78</v>
      </c>
      <c r="BK200" s="190">
        <f t="shared" si="69"/>
        <v>0</v>
      </c>
      <c r="BL200" s="14" t="s">
        <v>198</v>
      </c>
      <c r="BM200" s="14" t="s">
        <v>1279</v>
      </c>
    </row>
    <row r="201" spans="2:65" s="1" customFormat="1" ht="22.5" customHeight="1">
      <c r="B201" s="31"/>
      <c r="C201" s="179" t="s">
        <v>562</v>
      </c>
      <c r="D201" s="179" t="s">
        <v>135</v>
      </c>
      <c r="E201" s="180" t="s">
        <v>1280</v>
      </c>
      <c r="F201" s="181" t="s">
        <v>1281</v>
      </c>
      <c r="G201" s="182" t="s">
        <v>478</v>
      </c>
      <c r="H201" s="183">
        <v>21.6</v>
      </c>
      <c r="I201" s="184"/>
      <c r="J201" s="185">
        <f t="shared" si="60"/>
        <v>0</v>
      </c>
      <c r="K201" s="181" t="s">
        <v>19</v>
      </c>
      <c r="L201" s="35"/>
      <c r="M201" s="186" t="s">
        <v>19</v>
      </c>
      <c r="N201" s="187" t="s">
        <v>42</v>
      </c>
      <c r="O201" s="57"/>
      <c r="P201" s="188">
        <f t="shared" si="61"/>
        <v>0</v>
      </c>
      <c r="Q201" s="188">
        <v>0</v>
      </c>
      <c r="R201" s="188">
        <f t="shared" si="62"/>
        <v>0</v>
      </c>
      <c r="S201" s="188">
        <v>0</v>
      </c>
      <c r="T201" s="189">
        <f t="shared" si="63"/>
        <v>0</v>
      </c>
      <c r="AR201" s="14" t="s">
        <v>198</v>
      </c>
      <c r="AT201" s="14" t="s">
        <v>135</v>
      </c>
      <c r="AU201" s="14" t="s">
        <v>80</v>
      </c>
      <c r="AY201" s="14" t="s">
        <v>133</v>
      </c>
      <c r="BE201" s="190">
        <f t="shared" si="64"/>
        <v>0</v>
      </c>
      <c r="BF201" s="190">
        <f t="shared" si="65"/>
        <v>0</v>
      </c>
      <c r="BG201" s="190">
        <f t="shared" si="66"/>
        <v>0</v>
      </c>
      <c r="BH201" s="190">
        <f t="shared" si="67"/>
        <v>0</v>
      </c>
      <c r="BI201" s="190">
        <f t="shared" si="68"/>
        <v>0</v>
      </c>
      <c r="BJ201" s="14" t="s">
        <v>78</v>
      </c>
      <c r="BK201" s="190">
        <f t="shared" si="69"/>
        <v>0</v>
      </c>
      <c r="BL201" s="14" t="s">
        <v>198</v>
      </c>
      <c r="BM201" s="14" t="s">
        <v>1282</v>
      </c>
    </row>
    <row r="202" spans="2:65" s="1" customFormat="1" ht="22.5" customHeight="1">
      <c r="B202" s="31"/>
      <c r="C202" s="179" t="s">
        <v>568</v>
      </c>
      <c r="D202" s="179" t="s">
        <v>135</v>
      </c>
      <c r="E202" s="180" t="s">
        <v>1283</v>
      </c>
      <c r="F202" s="181" t="s">
        <v>1284</v>
      </c>
      <c r="G202" s="182" t="s">
        <v>478</v>
      </c>
      <c r="H202" s="183">
        <v>16.079999999999998</v>
      </c>
      <c r="I202" s="184"/>
      <c r="J202" s="185">
        <f t="shared" si="60"/>
        <v>0</v>
      </c>
      <c r="K202" s="181" t="s">
        <v>19</v>
      </c>
      <c r="L202" s="35"/>
      <c r="M202" s="186" t="s">
        <v>19</v>
      </c>
      <c r="N202" s="187" t="s">
        <v>42</v>
      </c>
      <c r="O202" s="57"/>
      <c r="P202" s="188">
        <f t="shared" si="61"/>
        <v>0</v>
      </c>
      <c r="Q202" s="188">
        <v>0</v>
      </c>
      <c r="R202" s="188">
        <f t="shared" si="62"/>
        <v>0</v>
      </c>
      <c r="S202" s="188">
        <v>0</v>
      </c>
      <c r="T202" s="189">
        <f t="shared" si="63"/>
        <v>0</v>
      </c>
      <c r="AR202" s="14" t="s">
        <v>198</v>
      </c>
      <c r="AT202" s="14" t="s">
        <v>135</v>
      </c>
      <c r="AU202" s="14" t="s">
        <v>80</v>
      </c>
      <c r="AY202" s="14" t="s">
        <v>133</v>
      </c>
      <c r="BE202" s="190">
        <f t="shared" si="64"/>
        <v>0</v>
      </c>
      <c r="BF202" s="190">
        <f t="shared" si="65"/>
        <v>0</v>
      </c>
      <c r="BG202" s="190">
        <f t="shared" si="66"/>
        <v>0</v>
      </c>
      <c r="BH202" s="190">
        <f t="shared" si="67"/>
        <v>0</v>
      </c>
      <c r="BI202" s="190">
        <f t="shared" si="68"/>
        <v>0</v>
      </c>
      <c r="BJ202" s="14" t="s">
        <v>78</v>
      </c>
      <c r="BK202" s="190">
        <f t="shared" si="69"/>
        <v>0</v>
      </c>
      <c r="BL202" s="14" t="s">
        <v>198</v>
      </c>
      <c r="BM202" s="14" t="s">
        <v>1285</v>
      </c>
    </row>
    <row r="203" spans="2:65" s="1" customFormat="1" ht="22.5" customHeight="1">
      <c r="B203" s="31"/>
      <c r="C203" s="179" t="s">
        <v>572</v>
      </c>
      <c r="D203" s="179" t="s">
        <v>135</v>
      </c>
      <c r="E203" s="180" t="s">
        <v>1286</v>
      </c>
      <c r="F203" s="181" t="s">
        <v>1287</v>
      </c>
      <c r="G203" s="182" t="s">
        <v>478</v>
      </c>
      <c r="H203" s="183">
        <v>21.6</v>
      </c>
      <c r="I203" s="184"/>
      <c r="J203" s="185">
        <f t="shared" si="60"/>
        <v>0</v>
      </c>
      <c r="K203" s="181" t="s">
        <v>19</v>
      </c>
      <c r="L203" s="35"/>
      <c r="M203" s="186" t="s">
        <v>19</v>
      </c>
      <c r="N203" s="187" t="s">
        <v>42</v>
      </c>
      <c r="O203" s="57"/>
      <c r="P203" s="188">
        <f t="shared" si="61"/>
        <v>0</v>
      </c>
      <c r="Q203" s="188">
        <v>0</v>
      </c>
      <c r="R203" s="188">
        <f t="shared" si="62"/>
        <v>0</v>
      </c>
      <c r="S203" s="188">
        <v>0</v>
      </c>
      <c r="T203" s="189">
        <f t="shared" si="63"/>
        <v>0</v>
      </c>
      <c r="AR203" s="14" t="s">
        <v>198</v>
      </c>
      <c r="AT203" s="14" t="s">
        <v>135</v>
      </c>
      <c r="AU203" s="14" t="s">
        <v>80</v>
      </c>
      <c r="AY203" s="14" t="s">
        <v>133</v>
      </c>
      <c r="BE203" s="190">
        <f t="shared" si="64"/>
        <v>0</v>
      </c>
      <c r="BF203" s="190">
        <f t="shared" si="65"/>
        <v>0</v>
      </c>
      <c r="BG203" s="190">
        <f t="shared" si="66"/>
        <v>0</v>
      </c>
      <c r="BH203" s="190">
        <f t="shared" si="67"/>
        <v>0</v>
      </c>
      <c r="BI203" s="190">
        <f t="shared" si="68"/>
        <v>0</v>
      </c>
      <c r="BJ203" s="14" t="s">
        <v>78</v>
      </c>
      <c r="BK203" s="190">
        <f t="shared" si="69"/>
        <v>0</v>
      </c>
      <c r="BL203" s="14" t="s">
        <v>198</v>
      </c>
      <c r="BM203" s="14" t="s">
        <v>1288</v>
      </c>
    </row>
    <row r="204" spans="2:65" s="1" customFormat="1" ht="22.5" customHeight="1">
      <c r="B204" s="31"/>
      <c r="C204" s="179" t="s">
        <v>577</v>
      </c>
      <c r="D204" s="179" t="s">
        <v>135</v>
      </c>
      <c r="E204" s="180" t="s">
        <v>1289</v>
      </c>
      <c r="F204" s="181" t="s">
        <v>1290</v>
      </c>
      <c r="G204" s="182" t="s">
        <v>478</v>
      </c>
      <c r="H204" s="183">
        <v>43.2</v>
      </c>
      <c r="I204" s="184"/>
      <c r="J204" s="185">
        <f t="shared" si="60"/>
        <v>0</v>
      </c>
      <c r="K204" s="181" t="s">
        <v>19</v>
      </c>
      <c r="L204" s="35"/>
      <c r="M204" s="186" t="s">
        <v>19</v>
      </c>
      <c r="N204" s="187" t="s">
        <v>42</v>
      </c>
      <c r="O204" s="57"/>
      <c r="P204" s="188">
        <f t="shared" si="61"/>
        <v>0</v>
      </c>
      <c r="Q204" s="188">
        <v>0</v>
      </c>
      <c r="R204" s="188">
        <f t="shared" si="62"/>
        <v>0</v>
      </c>
      <c r="S204" s="188">
        <v>0</v>
      </c>
      <c r="T204" s="189">
        <f t="shared" si="63"/>
        <v>0</v>
      </c>
      <c r="AR204" s="14" t="s">
        <v>198</v>
      </c>
      <c r="AT204" s="14" t="s">
        <v>135</v>
      </c>
      <c r="AU204" s="14" t="s">
        <v>80</v>
      </c>
      <c r="AY204" s="14" t="s">
        <v>133</v>
      </c>
      <c r="BE204" s="190">
        <f t="shared" si="64"/>
        <v>0</v>
      </c>
      <c r="BF204" s="190">
        <f t="shared" si="65"/>
        <v>0</v>
      </c>
      <c r="BG204" s="190">
        <f t="shared" si="66"/>
        <v>0</v>
      </c>
      <c r="BH204" s="190">
        <f t="shared" si="67"/>
        <v>0</v>
      </c>
      <c r="BI204" s="190">
        <f t="shared" si="68"/>
        <v>0</v>
      </c>
      <c r="BJ204" s="14" t="s">
        <v>78</v>
      </c>
      <c r="BK204" s="190">
        <f t="shared" si="69"/>
        <v>0</v>
      </c>
      <c r="BL204" s="14" t="s">
        <v>198</v>
      </c>
      <c r="BM204" s="14" t="s">
        <v>1291</v>
      </c>
    </row>
    <row r="205" spans="2:65" s="1" customFormat="1" ht="22.5" customHeight="1">
      <c r="B205" s="31"/>
      <c r="C205" s="179" t="s">
        <v>581</v>
      </c>
      <c r="D205" s="179" t="s">
        <v>135</v>
      </c>
      <c r="E205" s="180" t="s">
        <v>1292</v>
      </c>
      <c r="F205" s="181" t="s">
        <v>1293</v>
      </c>
      <c r="G205" s="182" t="s">
        <v>478</v>
      </c>
      <c r="H205" s="183">
        <v>3.54</v>
      </c>
      <c r="I205" s="184"/>
      <c r="J205" s="185">
        <f t="shared" si="60"/>
        <v>0</v>
      </c>
      <c r="K205" s="181" t="s">
        <v>19</v>
      </c>
      <c r="L205" s="35"/>
      <c r="M205" s="186" t="s">
        <v>19</v>
      </c>
      <c r="N205" s="187" t="s">
        <v>42</v>
      </c>
      <c r="O205" s="57"/>
      <c r="P205" s="188">
        <f t="shared" si="61"/>
        <v>0</v>
      </c>
      <c r="Q205" s="188">
        <v>0</v>
      </c>
      <c r="R205" s="188">
        <f t="shared" si="62"/>
        <v>0</v>
      </c>
      <c r="S205" s="188">
        <v>0</v>
      </c>
      <c r="T205" s="189">
        <f t="shared" si="63"/>
        <v>0</v>
      </c>
      <c r="AR205" s="14" t="s">
        <v>198</v>
      </c>
      <c r="AT205" s="14" t="s">
        <v>135</v>
      </c>
      <c r="AU205" s="14" t="s">
        <v>80</v>
      </c>
      <c r="AY205" s="14" t="s">
        <v>133</v>
      </c>
      <c r="BE205" s="190">
        <f t="shared" si="64"/>
        <v>0</v>
      </c>
      <c r="BF205" s="190">
        <f t="shared" si="65"/>
        <v>0</v>
      </c>
      <c r="BG205" s="190">
        <f t="shared" si="66"/>
        <v>0</v>
      </c>
      <c r="BH205" s="190">
        <f t="shared" si="67"/>
        <v>0</v>
      </c>
      <c r="BI205" s="190">
        <f t="shared" si="68"/>
        <v>0</v>
      </c>
      <c r="BJ205" s="14" t="s">
        <v>78</v>
      </c>
      <c r="BK205" s="190">
        <f t="shared" si="69"/>
        <v>0</v>
      </c>
      <c r="BL205" s="14" t="s">
        <v>198</v>
      </c>
      <c r="BM205" s="14" t="s">
        <v>1294</v>
      </c>
    </row>
    <row r="206" spans="2:65" s="1" customFormat="1" ht="22.5" customHeight="1">
      <c r="B206" s="31"/>
      <c r="C206" s="179" t="s">
        <v>585</v>
      </c>
      <c r="D206" s="179" t="s">
        <v>135</v>
      </c>
      <c r="E206" s="180" t="s">
        <v>1295</v>
      </c>
      <c r="F206" s="181" t="s">
        <v>1296</v>
      </c>
      <c r="G206" s="182" t="s">
        <v>478</v>
      </c>
      <c r="H206" s="183">
        <v>3.6</v>
      </c>
      <c r="I206" s="184"/>
      <c r="J206" s="185">
        <f t="shared" si="60"/>
        <v>0</v>
      </c>
      <c r="K206" s="181" t="s">
        <v>19</v>
      </c>
      <c r="L206" s="35"/>
      <c r="M206" s="186" t="s">
        <v>19</v>
      </c>
      <c r="N206" s="187" t="s">
        <v>42</v>
      </c>
      <c r="O206" s="57"/>
      <c r="P206" s="188">
        <f t="shared" si="61"/>
        <v>0</v>
      </c>
      <c r="Q206" s="188">
        <v>0</v>
      </c>
      <c r="R206" s="188">
        <f t="shared" si="62"/>
        <v>0</v>
      </c>
      <c r="S206" s="188">
        <v>0</v>
      </c>
      <c r="T206" s="189">
        <f t="shared" si="63"/>
        <v>0</v>
      </c>
      <c r="AR206" s="14" t="s">
        <v>198</v>
      </c>
      <c r="AT206" s="14" t="s">
        <v>135</v>
      </c>
      <c r="AU206" s="14" t="s">
        <v>80</v>
      </c>
      <c r="AY206" s="14" t="s">
        <v>133</v>
      </c>
      <c r="BE206" s="190">
        <f t="shared" si="64"/>
        <v>0</v>
      </c>
      <c r="BF206" s="190">
        <f t="shared" si="65"/>
        <v>0</v>
      </c>
      <c r="BG206" s="190">
        <f t="shared" si="66"/>
        <v>0</v>
      </c>
      <c r="BH206" s="190">
        <f t="shared" si="67"/>
        <v>0</v>
      </c>
      <c r="BI206" s="190">
        <f t="shared" si="68"/>
        <v>0</v>
      </c>
      <c r="BJ206" s="14" t="s">
        <v>78</v>
      </c>
      <c r="BK206" s="190">
        <f t="shared" si="69"/>
        <v>0</v>
      </c>
      <c r="BL206" s="14" t="s">
        <v>198</v>
      </c>
      <c r="BM206" s="14" t="s">
        <v>1297</v>
      </c>
    </row>
    <row r="207" spans="2:65" s="1" customFormat="1" ht="22.5" customHeight="1">
      <c r="B207" s="31"/>
      <c r="C207" s="179" t="s">
        <v>589</v>
      </c>
      <c r="D207" s="179" t="s">
        <v>135</v>
      </c>
      <c r="E207" s="180" t="s">
        <v>1298</v>
      </c>
      <c r="F207" s="181" t="s">
        <v>1299</v>
      </c>
      <c r="G207" s="182" t="s">
        <v>478</v>
      </c>
      <c r="H207" s="183">
        <v>3.66</v>
      </c>
      <c r="I207" s="184"/>
      <c r="J207" s="185">
        <f t="shared" si="60"/>
        <v>0</v>
      </c>
      <c r="K207" s="181" t="s">
        <v>19</v>
      </c>
      <c r="L207" s="35"/>
      <c r="M207" s="186" t="s">
        <v>19</v>
      </c>
      <c r="N207" s="187" t="s">
        <v>42</v>
      </c>
      <c r="O207" s="57"/>
      <c r="P207" s="188">
        <f t="shared" si="61"/>
        <v>0</v>
      </c>
      <c r="Q207" s="188">
        <v>0</v>
      </c>
      <c r="R207" s="188">
        <f t="shared" si="62"/>
        <v>0</v>
      </c>
      <c r="S207" s="188">
        <v>0</v>
      </c>
      <c r="T207" s="189">
        <f t="shared" si="63"/>
        <v>0</v>
      </c>
      <c r="AR207" s="14" t="s">
        <v>198</v>
      </c>
      <c r="AT207" s="14" t="s">
        <v>135</v>
      </c>
      <c r="AU207" s="14" t="s">
        <v>80</v>
      </c>
      <c r="AY207" s="14" t="s">
        <v>133</v>
      </c>
      <c r="BE207" s="190">
        <f t="shared" si="64"/>
        <v>0</v>
      </c>
      <c r="BF207" s="190">
        <f t="shared" si="65"/>
        <v>0</v>
      </c>
      <c r="BG207" s="190">
        <f t="shared" si="66"/>
        <v>0</v>
      </c>
      <c r="BH207" s="190">
        <f t="shared" si="67"/>
        <v>0</v>
      </c>
      <c r="BI207" s="190">
        <f t="shared" si="68"/>
        <v>0</v>
      </c>
      <c r="BJ207" s="14" t="s">
        <v>78</v>
      </c>
      <c r="BK207" s="190">
        <f t="shared" si="69"/>
        <v>0</v>
      </c>
      <c r="BL207" s="14" t="s">
        <v>198</v>
      </c>
      <c r="BM207" s="14" t="s">
        <v>1300</v>
      </c>
    </row>
    <row r="208" spans="2:65" s="1" customFormat="1" ht="22.5" customHeight="1">
      <c r="B208" s="31"/>
      <c r="C208" s="179" t="s">
        <v>593</v>
      </c>
      <c r="D208" s="179" t="s">
        <v>135</v>
      </c>
      <c r="E208" s="180" t="s">
        <v>1301</v>
      </c>
      <c r="F208" s="181" t="s">
        <v>1302</v>
      </c>
      <c r="G208" s="182" t="s">
        <v>344</v>
      </c>
      <c r="H208" s="183">
        <v>10</v>
      </c>
      <c r="I208" s="184"/>
      <c r="J208" s="185">
        <f t="shared" si="60"/>
        <v>0</v>
      </c>
      <c r="K208" s="181" t="s">
        <v>19</v>
      </c>
      <c r="L208" s="35"/>
      <c r="M208" s="186" t="s">
        <v>19</v>
      </c>
      <c r="N208" s="187" t="s">
        <v>42</v>
      </c>
      <c r="O208" s="57"/>
      <c r="P208" s="188">
        <f t="shared" si="61"/>
        <v>0</v>
      </c>
      <c r="Q208" s="188">
        <v>0</v>
      </c>
      <c r="R208" s="188">
        <f t="shared" si="62"/>
        <v>0</v>
      </c>
      <c r="S208" s="188">
        <v>0</v>
      </c>
      <c r="T208" s="189">
        <f t="shared" si="63"/>
        <v>0</v>
      </c>
      <c r="AR208" s="14" t="s">
        <v>198</v>
      </c>
      <c r="AT208" s="14" t="s">
        <v>135</v>
      </c>
      <c r="AU208" s="14" t="s">
        <v>80</v>
      </c>
      <c r="AY208" s="14" t="s">
        <v>133</v>
      </c>
      <c r="BE208" s="190">
        <f t="shared" si="64"/>
        <v>0</v>
      </c>
      <c r="BF208" s="190">
        <f t="shared" si="65"/>
        <v>0</v>
      </c>
      <c r="BG208" s="190">
        <f t="shared" si="66"/>
        <v>0</v>
      </c>
      <c r="BH208" s="190">
        <f t="shared" si="67"/>
        <v>0</v>
      </c>
      <c r="BI208" s="190">
        <f t="shared" si="68"/>
        <v>0</v>
      </c>
      <c r="BJ208" s="14" t="s">
        <v>78</v>
      </c>
      <c r="BK208" s="190">
        <f t="shared" si="69"/>
        <v>0</v>
      </c>
      <c r="BL208" s="14" t="s">
        <v>198</v>
      </c>
      <c r="BM208" s="14" t="s">
        <v>1303</v>
      </c>
    </row>
    <row r="209" spans="2:65" s="1" customFormat="1" ht="22.5" customHeight="1">
      <c r="B209" s="31"/>
      <c r="C209" s="179" t="s">
        <v>597</v>
      </c>
      <c r="D209" s="179" t="s">
        <v>135</v>
      </c>
      <c r="E209" s="180" t="s">
        <v>1304</v>
      </c>
      <c r="F209" s="181" t="s">
        <v>1305</v>
      </c>
      <c r="G209" s="182" t="s">
        <v>344</v>
      </c>
      <c r="H209" s="183">
        <v>18</v>
      </c>
      <c r="I209" s="184"/>
      <c r="J209" s="185">
        <f t="shared" si="60"/>
        <v>0</v>
      </c>
      <c r="K209" s="181" t="s">
        <v>19</v>
      </c>
      <c r="L209" s="35"/>
      <c r="M209" s="186" t="s">
        <v>19</v>
      </c>
      <c r="N209" s="187" t="s">
        <v>42</v>
      </c>
      <c r="O209" s="57"/>
      <c r="P209" s="188">
        <f t="shared" si="61"/>
        <v>0</v>
      </c>
      <c r="Q209" s="188">
        <v>0</v>
      </c>
      <c r="R209" s="188">
        <f t="shared" si="62"/>
        <v>0</v>
      </c>
      <c r="S209" s="188">
        <v>0</v>
      </c>
      <c r="T209" s="189">
        <f t="shared" si="63"/>
        <v>0</v>
      </c>
      <c r="AR209" s="14" t="s">
        <v>198</v>
      </c>
      <c r="AT209" s="14" t="s">
        <v>135</v>
      </c>
      <c r="AU209" s="14" t="s">
        <v>80</v>
      </c>
      <c r="AY209" s="14" t="s">
        <v>133</v>
      </c>
      <c r="BE209" s="190">
        <f t="shared" si="64"/>
        <v>0</v>
      </c>
      <c r="BF209" s="190">
        <f t="shared" si="65"/>
        <v>0</v>
      </c>
      <c r="BG209" s="190">
        <f t="shared" si="66"/>
        <v>0</v>
      </c>
      <c r="BH209" s="190">
        <f t="shared" si="67"/>
        <v>0</v>
      </c>
      <c r="BI209" s="190">
        <f t="shared" si="68"/>
        <v>0</v>
      </c>
      <c r="BJ209" s="14" t="s">
        <v>78</v>
      </c>
      <c r="BK209" s="190">
        <f t="shared" si="69"/>
        <v>0</v>
      </c>
      <c r="BL209" s="14" t="s">
        <v>198</v>
      </c>
      <c r="BM209" s="14" t="s">
        <v>1306</v>
      </c>
    </row>
    <row r="210" spans="2:65" s="1" customFormat="1" ht="22.5" customHeight="1">
      <c r="B210" s="31"/>
      <c r="C210" s="179" t="s">
        <v>601</v>
      </c>
      <c r="D210" s="179" t="s">
        <v>135</v>
      </c>
      <c r="E210" s="180" t="s">
        <v>1307</v>
      </c>
      <c r="F210" s="181" t="s">
        <v>1308</v>
      </c>
      <c r="G210" s="182" t="s">
        <v>344</v>
      </c>
      <c r="H210" s="183">
        <v>16</v>
      </c>
      <c r="I210" s="184"/>
      <c r="J210" s="185">
        <f t="shared" si="60"/>
        <v>0</v>
      </c>
      <c r="K210" s="181" t="s">
        <v>19</v>
      </c>
      <c r="L210" s="35"/>
      <c r="M210" s="186" t="s">
        <v>19</v>
      </c>
      <c r="N210" s="187" t="s">
        <v>42</v>
      </c>
      <c r="O210" s="57"/>
      <c r="P210" s="188">
        <f t="shared" si="61"/>
        <v>0</v>
      </c>
      <c r="Q210" s="188">
        <v>0</v>
      </c>
      <c r="R210" s="188">
        <f t="shared" si="62"/>
        <v>0</v>
      </c>
      <c r="S210" s="188">
        <v>0</v>
      </c>
      <c r="T210" s="189">
        <f t="shared" si="63"/>
        <v>0</v>
      </c>
      <c r="AR210" s="14" t="s">
        <v>198</v>
      </c>
      <c r="AT210" s="14" t="s">
        <v>135</v>
      </c>
      <c r="AU210" s="14" t="s">
        <v>80</v>
      </c>
      <c r="AY210" s="14" t="s">
        <v>133</v>
      </c>
      <c r="BE210" s="190">
        <f t="shared" si="64"/>
        <v>0</v>
      </c>
      <c r="BF210" s="190">
        <f t="shared" si="65"/>
        <v>0</v>
      </c>
      <c r="BG210" s="190">
        <f t="shared" si="66"/>
        <v>0</v>
      </c>
      <c r="BH210" s="190">
        <f t="shared" si="67"/>
        <v>0</v>
      </c>
      <c r="BI210" s="190">
        <f t="shared" si="68"/>
        <v>0</v>
      </c>
      <c r="BJ210" s="14" t="s">
        <v>78</v>
      </c>
      <c r="BK210" s="190">
        <f t="shared" si="69"/>
        <v>0</v>
      </c>
      <c r="BL210" s="14" t="s">
        <v>198</v>
      </c>
      <c r="BM210" s="14" t="s">
        <v>1309</v>
      </c>
    </row>
    <row r="211" spans="2:65" s="1" customFormat="1" ht="22.5" customHeight="1">
      <c r="B211" s="31"/>
      <c r="C211" s="179" t="s">
        <v>605</v>
      </c>
      <c r="D211" s="179" t="s">
        <v>135</v>
      </c>
      <c r="E211" s="180" t="s">
        <v>1310</v>
      </c>
      <c r="F211" s="181" t="s">
        <v>1311</v>
      </c>
      <c r="G211" s="182" t="s">
        <v>344</v>
      </c>
      <c r="H211" s="183">
        <v>1</v>
      </c>
      <c r="I211" s="184"/>
      <c r="J211" s="185">
        <f t="shared" si="60"/>
        <v>0</v>
      </c>
      <c r="K211" s="181" t="s">
        <v>19</v>
      </c>
      <c r="L211" s="35"/>
      <c r="M211" s="186" t="s">
        <v>19</v>
      </c>
      <c r="N211" s="187" t="s">
        <v>42</v>
      </c>
      <c r="O211" s="57"/>
      <c r="P211" s="188">
        <f t="shared" si="61"/>
        <v>0</v>
      </c>
      <c r="Q211" s="188">
        <v>0</v>
      </c>
      <c r="R211" s="188">
        <f t="shared" si="62"/>
        <v>0</v>
      </c>
      <c r="S211" s="188">
        <v>0</v>
      </c>
      <c r="T211" s="189">
        <f t="shared" si="63"/>
        <v>0</v>
      </c>
      <c r="AR211" s="14" t="s">
        <v>198</v>
      </c>
      <c r="AT211" s="14" t="s">
        <v>135</v>
      </c>
      <c r="AU211" s="14" t="s">
        <v>80</v>
      </c>
      <c r="AY211" s="14" t="s">
        <v>133</v>
      </c>
      <c r="BE211" s="190">
        <f t="shared" si="64"/>
        <v>0</v>
      </c>
      <c r="BF211" s="190">
        <f t="shared" si="65"/>
        <v>0</v>
      </c>
      <c r="BG211" s="190">
        <f t="shared" si="66"/>
        <v>0</v>
      </c>
      <c r="BH211" s="190">
        <f t="shared" si="67"/>
        <v>0</v>
      </c>
      <c r="BI211" s="190">
        <f t="shared" si="68"/>
        <v>0</v>
      </c>
      <c r="BJ211" s="14" t="s">
        <v>78</v>
      </c>
      <c r="BK211" s="190">
        <f t="shared" si="69"/>
        <v>0</v>
      </c>
      <c r="BL211" s="14" t="s">
        <v>198</v>
      </c>
      <c r="BM211" s="14" t="s">
        <v>1312</v>
      </c>
    </row>
    <row r="212" spans="2:65" s="1" customFormat="1" ht="22.5" customHeight="1">
      <c r="B212" s="31"/>
      <c r="C212" s="179" t="s">
        <v>609</v>
      </c>
      <c r="D212" s="179" t="s">
        <v>135</v>
      </c>
      <c r="E212" s="180" t="s">
        <v>1313</v>
      </c>
      <c r="F212" s="181" t="s">
        <v>1314</v>
      </c>
      <c r="G212" s="182" t="s">
        <v>344</v>
      </c>
      <c r="H212" s="183">
        <v>1</v>
      </c>
      <c r="I212" s="184"/>
      <c r="J212" s="185">
        <f t="shared" si="60"/>
        <v>0</v>
      </c>
      <c r="K212" s="181" t="s">
        <v>19</v>
      </c>
      <c r="L212" s="35"/>
      <c r="M212" s="186" t="s">
        <v>19</v>
      </c>
      <c r="N212" s="187" t="s">
        <v>42</v>
      </c>
      <c r="O212" s="57"/>
      <c r="P212" s="188">
        <f t="shared" si="61"/>
        <v>0</v>
      </c>
      <c r="Q212" s="188">
        <v>0</v>
      </c>
      <c r="R212" s="188">
        <f t="shared" si="62"/>
        <v>0</v>
      </c>
      <c r="S212" s="188">
        <v>0</v>
      </c>
      <c r="T212" s="189">
        <f t="shared" si="63"/>
        <v>0</v>
      </c>
      <c r="AR212" s="14" t="s">
        <v>198</v>
      </c>
      <c r="AT212" s="14" t="s">
        <v>135</v>
      </c>
      <c r="AU212" s="14" t="s">
        <v>80</v>
      </c>
      <c r="AY212" s="14" t="s">
        <v>133</v>
      </c>
      <c r="BE212" s="190">
        <f t="shared" si="64"/>
        <v>0</v>
      </c>
      <c r="BF212" s="190">
        <f t="shared" si="65"/>
        <v>0</v>
      </c>
      <c r="BG212" s="190">
        <f t="shared" si="66"/>
        <v>0</v>
      </c>
      <c r="BH212" s="190">
        <f t="shared" si="67"/>
        <v>0</v>
      </c>
      <c r="BI212" s="190">
        <f t="shared" si="68"/>
        <v>0</v>
      </c>
      <c r="BJ212" s="14" t="s">
        <v>78</v>
      </c>
      <c r="BK212" s="190">
        <f t="shared" si="69"/>
        <v>0</v>
      </c>
      <c r="BL212" s="14" t="s">
        <v>198</v>
      </c>
      <c r="BM212" s="14" t="s">
        <v>1315</v>
      </c>
    </row>
    <row r="213" spans="2:65" s="1" customFormat="1" ht="22.5" customHeight="1">
      <c r="B213" s="31"/>
      <c r="C213" s="179" t="s">
        <v>613</v>
      </c>
      <c r="D213" s="179" t="s">
        <v>135</v>
      </c>
      <c r="E213" s="180" t="s">
        <v>1316</v>
      </c>
      <c r="F213" s="181" t="s">
        <v>1317</v>
      </c>
      <c r="G213" s="182" t="s">
        <v>344</v>
      </c>
      <c r="H213" s="183">
        <v>2</v>
      </c>
      <c r="I213" s="184"/>
      <c r="J213" s="185">
        <f t="shared" si="60"/>
        <v>0</v>
      </c>
      <c r="K213" s="181" t="s">
        <v>19</v>
      </c>
      <c r="L213" s="35"/>
      <c r="M213" s="186" t="s">
        <v>19</v>
      </c>
      <c r="N213" s="187" t="s">
        <v>42</v>
      </c>
      <c r="O213" s="57"/>
      <c r="P213" s="188">
        <f t="shared" si="61"/>
        <v>0</v>
      </c>
      <c r="Q213" s="188">
        <v>0</v>
      </c>
      <c r="R213" s="188">
        <f t="shared" si="62"/>
        <v>0</v>
      </c>
      <c r="S213" s="188">
        <v>0</v>
      </c>
      <c r="T213" s="189">
        <f t="shared" si="63"/>
        <v>0</v>
      </c>
      <c r="AR213" s="14" t="s">
        <v>198</v>
      </c>
      <c r="AT213" s="14" t="s">
        <v>135</v>
      </c>
      <c r="AU213" s="14" t="s">
        <v>80</v>
      </c>
      <c r="AY213" s="14" t="s">
        <v>133</v>
      </c>
      <c r="BE213" s="190">
        <f t="shared" si="64"/>
        <v>0</v>
      </c>
      <c r="BF213" s="190">
        <f t="shared" si="65"/>
        <v>0</v>
      </c>
      <c r="BG213" s="190">
        <f t="shared" si="66"/>
        <v>0</v>
      </c>
      <c r="BH213" s="190">
        <f t="shared" si="67"/>
        <v>0</v>
      </c>
      <c r="BI213" s="190">
        <f t="shared" si="68"/>
        <v>0</v>
      </c>
      <c r="BJ213" s="14" t="s">
        <v>78</v>
      </c>
      <c r="BK213" s="190">
        <f t="shared" si="69"/>
        <v>0</v>
      </c>
      <c r="BL213" s="14" t="s">
        <v>198</v>
      </c>
      <c r="BM213" s="14" t="s">
        <v>1318</v>
      </c>
    </row>
    <row r="214" spans="2:65" s="1" customFormat="1" ht="22.5" customHeight="1">
      <c r="B214" s="31"/>
      <c r="C214" s="179" t="s">
        <v>617</v>
      </c>
      <c r="D214" s="179" t="s">
        <v>135</v>
      </c>
      <c r="E214" s="180" t="s">
        <v>1319</v>
      </c>
      <c r="F214" s="181" t="s">
        <v>1320</v>
      </c>
      <c r="G214" s="182" t="s">
        <v>344</v>
      </c>
      <c r="H214" s="183">
        <v>1</v>
      </c>
      <c r="I214" s="184"/>
      <c r="J214" s="185">
        <f t="shared" si="60"/>
        <v>0</v>
      </c>
      <c r="K214" s="181" t="s">
        <v>19</v>
      </c>
      <c r="L214" s="35"/>
      <c r="M214" s="186" t="s">
        <v>19</v>
      </c>
      <c r="N214" s="187" t="s">
        <v>42</v>
      </c>
      <c r="O214" s="57"/>
      <c r="P214" s="188">
        <f t="shared" si="61"/>
        <v>0</v>
      </c>
      <c r="Q214" s="188">
        <v>0</v>
      </c>
      <c r="R214" s="188">
        <f t="shared" si="62"/>
        <v>0</v>
      </c>
      <c r="S214" s="188">
        <v>0</v>
      </c>
      <c r="T214" s="189">
        <f t="shared" si="63"/>
        <v>0</v>
      </c>
      <c r="AR214" s="14" t="s">
        <v>198</v>
      </c>
      <c r="AT214" s="14" t="s">
        <v>135</v>
      </c>
      <c r="AU214" s="14" t="s">
        <v>80</v>
      </c>
      <c r="AY214" s="14" t="s">
        <v>133</v>
      </c>
      <c r="BE214" s="190">
        <f t="shared" si="64"/>
        <v>0</v>
      </c>
      <c r="BF214" s="190">
        <f t="shared" si="65"/>
        <v>0</v>
      </c>
      <c r="BG214" s="190">
        <f t="shared" si="66"/>
        <v>0</v>
      </c>
      <c r="BH214" s="190">
        <f t="shared" si="67"/>
        <v>0</v>
      </c>
      <c r="BI214" s="190">
        <f t="shared" si="68"/>
        <v>0</v>
      </c>
      <c r="BJ214" s="14" t="s">
        <v>78</v>
      </c>
      <c r="BK214" s="190">
        <f t="shared" si="69"/>
        <v>0</v>
      </c>
      <c r="BL214" s="14" t="s">
        <v>198</v>
      </c>
      <c r="BM214" s="14" t="s">
        <v>1321</v>
      </c>
    </row>
    <row r="215" spans="2:65" s="1" customFormat="1" ht="22.5" customHeight="1">
      <c r="B215" s="31"/>
      <c r="C215" s="179" t="s">
        <v>621</v>
      </c>
      <c r="D215" s="179" t="s">
        <v>135</v>
      </c>
      <c r="E215" s="180" t="s">
        <v>1322</v>
      </c>
      <c r="F215" s="181" t="s">
        <v>1323</v>
      </c>
      <c r="G215" s="182" t="s">
        <v>344</v>
      </c>
      <c r="H215" s="183">
        <v>1</v>
      </c>
      <c r="I215" s="184"/>
      <c r="J215" s="185">
        <f t="shared" si="60"/>
        <v>0</v>
      </c>
      <c r="K215" s="181" t="s">
        <v>19</v>
      </c>
      <c r="L215" s="35"/>
      <c r="M215" s="186" t="s">
        <v>19</v>
      </c>
      <c r="N215" s="187" t="s">
        <v>42</v>
      </c>
      <c r="O215" s="57"/>
      <c r="P215" s="188">
        <f t="shared" si="61"/>
        <v>0</v>
      </c>
      <c r="Q215" s="188">
        <v>0</v>
      </c>
      <c r="R215" s="188">
        <f t="shared" si="62"/>
        <v>0</v>
      </c>
      <c r="S215" s="188">
        <v>0</v>
      </c>
      <c r="T215" s="189">
        <f t="shared" si="63"/>
        <v>0</v>
      </c>
      <c r="AR215" s="14" t="s">
        <v>198</v>
      </c>
      <c r="AT215" s="14" t="s">
        <v>135</v>
      </c>
      <c r="AU215" s="14" t="s">
        <v>80</v>
      </c>
      <c r="AY215" s="14" t="s">
        <v>133</v>
      </c>
      <c r="BE215" s="190">
        <f t="shared" si="64"/>
        <v>0</v>
      </c>
      <c r="BF215" s="190">
        <f t="shared" si="65"/>
        <v>0</v>
      </c>
      <c r="BG215" s="190">
        <f t="shared" si="66"/>
        <v>0</v>
      </c>
      <c r="BH215" s="190">
        <f t="shared" si="67"/>
        <v>0</v>
      </c>
      <c r="BI215" s="190">
        <f t="shared" si="68"/>
        <v>0</v>
      </c>
      <c r="BJ215" s="14" t="s">
        <v>78</v>
      </c>
      <c r="BK215" s="190">
        <f t="shared" si="69"/>
        <v>0</v>
      </c>
      <c r="BL215" s="14" t="s">
        <v>198</v>
      </c>
      <c r="BM215" s="14" t="s">
        <v>1324</v>
      </c>
    </row>
    <row r="216" spans="2:65" s="1" customFormat="1" ht="22.5" customHeight="1">
      <c r="B216" s="31"/>
      <c r="C216" s="179" t="s">
        <v>625</v>
      </c>
      <c r="D216" s="179" t="s">
        <v>135</v>
      </c>
      <c r="E216" s="180" t="s">
        <v>1325</v>
      </c>
      <c r="F216" s="181" t="s">
        <v>1326</v>
      </c>
      <c r="G216" s="182" t="s">
        <v>344</v>
      </c>
      <c r="H216" s="183">
        <v>1</v>
      </c>
      <c r="I216" s="184"/>
      <c r="J216" s="185">
        <f t="shared" si="60"/>
        <v>0</v>
      </c>
      <c r="K216" s="181" t="s">
        <v>19</v>
      </c>
      <c r="L216" s="35"/>
      <c r="M216" s="186" t="s">
        <v>19</v>
      </c>
      <c r="N216" s="187" t="s">
        <v>42</v>
      </c>
      <c r="O216" s="57"/>
      <c r="P216" s="188">
        <f t="shared" si="61"/>
        <v>0</v>
      </c>
      <c r="Q216" s="188">
        <v>0</v>
      </c>
      <c r="R216" s="188">
        <f t="shared" si="62"/>
        <v>0</v>
      </c>
      <c r="S216" s="188">
        <v>0</v>
      </c>
      <c r="T216" s="189">
        <f t="shared" si="63"/>
        <v>0</v>
      </c>
      <c r="AR216" s="14" t="s">
        <v>198</v>
      </c>
      <c r="AT216" s="14" t="s">
        <v>135</v>
      </c>
      <c r="AU216" s="14" t="s">
        <v>80</v>
      </c>
      <c r="AY216" s="14" t="s">
        <v>133</v>
      </c>
      <c r="BE216" s="190">
        <f t="shared" si="64"/>
        <v>0</v>
      </c>
      <c r="BF216" s="190">
        <f t="shared" si="65"/>
        <v>0</v>
      </c>
      <c r="BG216" s="190">
        <f t="shared" si="66"/>
        <v>0</v>
      </c>
      <c r="BH216" s="190">
        <f t="shared" si="67"/>
        <v>0</v>
      </c>
      <c r="BI216" s="190">
        <f t="shared" si="68"/>
        <v>0</v>
      </c>
      <c r="BJ216" s="14" t="s">
        <v>78</v>
      </c>
      <c r="BK216" s="190">
        <f t="shared" si="69"/>
        <v>0</v>
      </c>
      <c r="BL216" s="14" t="s">
        <v>198</v>
      </c>
      <c r="BM216" s="14" t="s">
        <v>1327</v>
      </c>
    </row>
    <row r="217" spans="2:65" s="1" customFormat="1" ht="22.5" customHeight="1">
      <c r="B217" s="31"/>
      <c r="C217" s="179" t="s">
        <v>629</v>
      </c>
      <c r="D217" s="179" t="s">
        <v>135</v>
      </c>
      <c r="E217" s="180" t="s">
        <v>1328</v>
      </c>
      <c r="F217" s="181" t="s">
        <v>1329</v>
      </c>
      <c r="G217" s="182" t="s">
        <v>344</v>
      </c>
      <c r="H217" s="183">
        <v>2</v>
      </c>
      <c r="I217" s="184"/>
      <c r="J217" s="185">
        <f t="shared" si="60"/>
        <v>0</v>
      </c>
      <c r="K217" s="181" t="s">
        <v>19</v>
      </c>
      <c r="L217" s="35"/>
      <c r="M217" s="186" t="s">
        <v>19</v>
      </c>
      <c r="N217" s="187" t="s">
        <v>42</v>
      </c>
      <c r="O217" s="57"/>
      <c r="P217" s="188">
        <f t="shared" si="61"/>
        <v>0</v>
      </c>
      <c r="Q217" s="188">
        <v>0</v>
      </c>
      <c r="R217" s="188">
        <f t="shared" si="62"/>
        <v>0</v>
      </c>
      <c r="S217" s="188">
        <v>0</v>
      </c>
      <c r="T217" s="189">
        <f t="shared" si="63"/>
        <v>0</v>
      </c>
      <c r="AR217" s="14" t="s">
        <v>198</v>
      </c>
      <c r="AT217" s="14" t="s">
        <v>135</v>
      </c>
      <c r="AU217" s="14" t="s">
        <v>80</v>
      </c>
      <c r="AY217" s="14" t="s">
        <v>133</v>
      </c>
      <c r="BE217" s="190">
        <f t="shared" si="64"/>
        <v>0</v>
      </c>
      <c r="BF217" s="190">
        <f t="shared" si="65"/>
        <v>0</v>
      </c>
      <c r="BG217" s="190">
        <f t="shared" si="66"/>
        <v>0</v>
      </c>
      <c r="BH217" s="190">
        <f t="shared" si="67"/>
        <v>0</v>
      </c>
      <c r="BI217" s="190">
        <f t="shared" si="68"/>
        <v>0</v>
      </c>
      <c r="BJ217" s="14" t="s">
        <v>78</v>
      </c>
      <c r="BK217" s="190">
        <f t="shared" si="69"/>
        <v>0</v>
      </c>
      <c r="BL217" s="14" t="s">
        <v>198</v>
      </c>
      <c r="BM217" s="14" t="s">
        <v>1330</v>
      </c>
    </row>
    <row r="218" spans="2:65" s="11" customFormat="1" ht="22.9" customHeight="1">
      <c r="B218" s="163"/>
      <c r="C218" s="164"/>
      <c r="D218" s="165" t="s">
        <v>70</v>
      </c>
      <c r="E218" s="177" t="s">
        <v>536</v>
      </c>
      <c r="F218" s="177" t="s">
        <v>537</v>
      </c>
      <c r="G218" s="164"/>
      <c r="H218" s="164"/>
      <c r="I218" s="167"/>
      <c r="J218" s="178">
        <f>BK218</f>
        <v>0</v>
      </c>
      <c r="K218" s="164"/>
      <c r="L218" s="169"/>
      <c r="M218" s="170"/>
      <c r="N218" s="171"/>
      <c r="O218" s="171"/>
      <c r="P218" s="172">
        <f>SUM(P219:P236)</f>
        <v>0</v>
      </c>
      <c r="Q218" s="171"/>
      <c r="R218" s="172">
        <f>SUM(R219:R236)</f>
        <v>0</v>
      </c>
      <c r="S218" s="171"/>
      <c r="T218" s="173">
        <f>SUM(T219:T236)</f>
        <v>0</v>
      </c>
      <c r="AR218" s="174" t="s">
        <v>80</v>
      </c>
      <c r="AT218" s="175" t="s">
        <v>70</v>
      </c>
      <c r="AU218" s="175" t="s">
        <v>78</v>
      </c>
      <c r="AY218" s="174" t="s">
        <v>133</v>
      </c>
      <c r="BK218" s="176">
        <f>SUM(BK219:BK236)</f>
        <v>0</v>
      </c>
    </row>
    <row r="219" spans="2:65" s="1" customFormat="1" ht="33.75" customHeight="1">
      <c r="B219" s="31"/>
      <c r="C219" s="179" t="s">
        <v>633</v>
      </c>
      <c r="D219" s="179" t="s">
        <v>135</v>
      </c>
      <c r="E219" s="180" t="s">
        <v>539</v>
      </c>
      <c r="F219" s="181" t="s">
        <v>540</v>
      </c>
      <c r="G219" s="182" t="s">
        <v>344</v>
      </c>
      <c r="H219" s="183">
        <v>48</v>
      </c>
      <c r="I219" s="184"/>
      <c r="J219" s="185">
        <f t="shared" ref="J219:J236" si="70">ROUND(I219*H219,2)</f>
        <v>0</v>
      </c>
      <c r="K219" s="181" t="s">
        <v>19</v>
      </c>
      <c r="L219" s="35"/>
      <c r="M219" s="186" t="s">
        <v>19</v>
      </c>
      <c r="N219" s="187" t="s">
        <v>42</v>
      </c>
      <c r="O219" s="57"/>
      <c r="P219" s="188">
        <f t="shared" ref="P219:P236" si="71">O219*H219</f>
        <v>0</v>
      </c>
      <c r="Q219" s="188">
        <v>0</v>
      </c>
      <c r="R219" s="188">
        <f t="shared" ref="R219:R236" si="72">Q219*H219</f>
        <v>0</v>
      </c>
      <c r="S219" s="188">
        <v>0</v>
      </c>
      <c r="T219" s="189">
        <f t="shared" ref="T219:T236" si="73">S219*H219</f>
        <v>0</v>
      </c>
      <c r="AR219" s="14" t="s">
        <v>198</v>
      </c>
      <c r="AT219" s="14" t="s">
        <v>135</v>
      </c>
      <c r="AU219" s="14" t="s">
        <v>80</v>
      </c>
      <c r="AY219" s="14" t="s">
        <v>133</v>
      </c>
      <c r="BE219" s="190">
        <f t="shared" ref="BE219:BE236" si="74">IF(N219="základní",J219,0)</f>
        <v>0</v>
      </c>
      <c r="BF219" s="190">
        <f t="shared" ref="BF219:BF236" si="75">IF(N219="snížená",J219,0)</f>
        <v>0</v>
      </c>
      <c r="BG219" s="190">
        <f t="shared" ref="BG219:BG236" si="76">IF(N219="zákl. přenesená",J219,0)</f>
        <v>0</v>
      </c>
      <c r="BH219" s="190">
        <f t="shared" ref="BH219:BH236" si="77">IF(N219="sníž. přenesená",J219,0)</f>
        <v>0</v>
      </c>
      <c r="BI219" s="190">
        <f t="shared" ref="BI219:BI236" si="78">IF(N219="nulová",J219,0)</f>
        <v>0</v>
      </c>
      <c r="BJ219" s="14" t="s">
        <v>78</v>
      </c>
      <c r="BK219" s="190">
        <f t="shared" ref="BK219:BK236" si="79">ROUND(I219*H219,2)</f>
        <v>0</v>
      </c>
      <c r="BL219" s="14" t="s">
        <v>198</v>
      </c>
      <c r="BM219" s="14" t="s">
        <v>541</v>
      </c>
    </row>
    <row r="220" spans="2:65" s="1" customFormat="1" ht="33.75" customHeight="1">
      <c r="B220" s="31"/>
      <c r="C220" s="179" t="s">
        <v>637</v>
      </c>
      <c r="D220" s="179" t="s">
        <v>135</v>
      </c>
      <c r="E220" s="180" t="s">
        <v>1331</v>
      </c>
      <c r="F220" s="181" t="s">
        <v>1332</v>
      </c>
      <c r="G220" s="182" t="s">
        <v>344</v>
      </c>
      <c r="H220" s="183">
        <v>3</v>
      </c>
      <c r="I220" s="184"/>
      <c r="J220" s="185">
        <f t="shared" si="70"/>
        <v>0</v>
      </c>
      <c r="K220" s="181" t="s">
        <v>19</v>
      </c>
      <c r="L220" s="35"/>
      <c r="M220" s="186" t="s">
        <v>19</v>
      </c>
      <c r="N220" s="187" t="s">
        <v>42</v>
      </c>
      <c r="O220" s="57"/>
      <c r="P220" s="188">
        <f t="shared" si="71"/>
        <v>0</v>
      </c>
      <c r="Q220" s="188">
        <v>0</v>
      </c>
      <c r="R220" s="188">
        <f t="shared" si="72"/>
        <v>0</v>
      </c>
      <c r="S220" s="188">
        <v>0</v>
      </c>
      <c r="T220" s="189">
        <f t="shared" si="73"/>
        <v>0</v>
      </c>
      <c r="AR220" s="14" t="s">
        <v>198</v>
      </c>
      <c r="AT220" s="14" t="s">
        <v>135</v>
      </c>
      <c r="AU220" s="14" t="s">
        <v>80</v>
      </c>
      <c r="AY220" s="14" t="s">
        <v>133</v>
      </c>
      <c r="BE220" s="190">
        <f t="shared" si="74"/>
        <v>0</v>
      </c>
      <c r="BF220" s="190">
        <f t="shared" si="75"/>
        <v>0</v>
      </c>
      <c r="BG220" s="190">
        <f t="shared" si="76"/>
        <v>0</v>
      </c>
      <c r="BH220" s="190">
        <f t="shared" si="77"/>
        <v>0</v>
      </c>
      <c r="BI220" s="190">
        <f t="shared" si="78"/>
        <v>0</v>
      </c>
      <c r="BJ220" s="14" t="s">
        <v>78</v>
      </c>
      <c r="BK220" s="190">
        <f t="shared" si="79"/>
        <v>0</v>
      </c>
      <c r="BL220" s="14" t="s">
        <v>198</v>
      </c>
      <c r="BM220" s="14" t="s">
        <v>1333</v>
      </c>
    </row>
    <row r="221" spans="2:65" s="1" customFormat="1" ht="33.75" customHeight="1">
      <c r="B221" s="31"/>
      <c r="C221" s="179" t="s">
        <v>641</v>
      </c>
      <c r="D221" s="179" t="s">
        <v>135</v>
      </c>
      <c r="E221" s="180" t="s">
        <v>543</v>
      </c>
      <c r="F221" s="181" t="s">
        <v>544</v>
      </c>
      <c r="G221" s="182" t="s">
        <v>344</v>
      </c>
      <c r="H221" s="183">
        <v>4</v>
      </c>
      <c r="I221" s="184"/>
      <c r="J221" s="185">
        <f t="shared" si="70"/>
        <v>0</v>
      </c>
      <c r="K221" s="181" t="s">
        <v>19</v>
      </c>
      <c r="L221" s="35"/>
      <c r="M221" s="186" t="s">
        <v>19</v>
      </c>
      <c r="N221" s="187" t="s">
        <v>42</v>
      </c>
      <c r="O221" s="57"/>
      <c r="P221" s="188">
        <f t="shared" si="71"/>
        <v>0</v>
      </c>
      <c r="Q221" s="188">
        <v>0</v>
      </c>
      <c r="R221" s="188">
        <f t="shared" si="72"/>
        <v>0</v>
      </c>
      <c r="S221" s="188">
        <v>0</v>
      </c>
      <c r="T221" s="189">
        <f t="shared" si="73"/>
        <v>0</v>
      </c>
      <c r="AR221" s="14" t="s">
        <v>198</v>
      </c>
      <c r="AT221" s="14" t="s">
        <v>135</v>
      </c>
      <c r="AU221" s="14" t="s">
        <v>80</v>
      </c>
      <c r="AY221" s="14" t="s">
        <v>133</v>
      </c>
      <c r="BE221" s="190">
        <f t="shared" si="74"/>
        <v>0</v>
      </c>
      <c r="BF221" s="190">
        <f t="shared" si="75"/>
        <v>0</v>
      </c>
      <c r="BG221" s="190">
        <f t="shared" si="76"/>
        <v>0</v>
      </c>
      <c r="BH221" s="190">
        <f t="shared" si="77"/>
        <v>0</v>
      </c>
      <c r="BI221" s="190">
        <f t="shared" si="78"/>
        <v>0</v>
      </c>
      <c r="BJ221" s="14" t="s">
        <v>78</v>
      </c>
      <c r="BK221" s="190">
        <f t="shared" si="79"/>
        <v>0</v>
      </c>
      <c r="BL221" s="14" t="s">
        <v>198</v>
      </c>
      <c r="BM221" s="14" t="s">
        <v>1334</v>
      </c>
    </row>
    <row r="222" spans="2:65" s="1" customFormat="1" ht="33.75" customHeight="1">
      <c r="B222" s="31"/>
      <c r="C222" s="179" t="s">
        <v>645</v>
      </c>
      <c r="D222" s="179" t="s">
        <v>135</v>
      </c>
      <c r="E222" s="180" t="s">
        <v>1335</v>
      </c>
      <c r="F222" s="181" t="s">
        <v>1336</v>
      </c>
      <c r="G222" s="182" t="s">
        <v>344</v>
      </c>
      <c r="H222" s="183">
        <v>1</v>
      </c>
      <c r="I222" s="184"/>
      <c r="J222" s="185">
        <f t="shared" si="70"/>
        <v>0</v>
      </c>
      <c r="K222" s="181" t="s">
        <v>19</v>
      </c>
      <c r="L222" s="35"/>
      <c r="M222" s="186" t="s">
        <v>19</v>
      </c>
      <c r="N222" s="187" t="s">
        <v>42</v>
      </c>
      <c r="O222" s="57"/>
      <c r="P222" s="188">
        <f t="shared" si="71"/>
        <v>0</v>
      </c>
      <c r="Q222" s="188">
        <v>0</v>
      </c>
      <c r="R222" s="188">
        <f t="shared" si="72"/>
        <v>0</v>
      </c>
      <c r="S222" s="188">
        <v>0</v>
      </c>
      <c r="T222" s="189">
        <f t="shared" si="73"/>
        <v>0</v>
      </c>
      <c r="AR222" s="14" t="s">
        <v>198</v>
      </c>
      <c r="AT222" s="14" t="s">
        <v>135</v>
      </c>
      <c r="AU222" s="14" t="s">
        <v>80</v>
      </c>
      <c r="AY222" s="14" t="s">
        <v>133</v>
      </c>
      <c r="BE222" s="190">
        <f t="shared" si="74"/>
        <v>0</v>
      </c>
      <c r="BF222" s="190">
        <f t="shared" si="75"/>
        <v>0</v>
      </c>
      <c r="BG222" s="190">
        <f t="shared" si="76"/>
        <v>0</v>
      </c>
      <c r="BH222" s="190">
        <f t="shared" si="77"/>
        <v>0</v>
      </c>
      <c r="BI222" s="190">
        <f t="shared" si="78"/>
        <v>0</v>
      </c>
      <c r="BJ222" s="14" t="s">
        <v>78</v>
      </c>
      <c r="BK222" s="190">
        <f t="shared" si="79"/>
        <v>0</v>
      </c>
      <c r="BL222" s="14" t="s">
        <v>198</v>
      </c>
      <c r="BM222" s="14" t="s">
        <v>1337</v>
      </c>
    </row>
    <row r="223" spans="2:65" s="1" customFormat="1" ht="22.5" customHeight="1">
      <c r="B223" s="31"/>
      <c r="C223" s="179" t="s">
        <v>649</v>
      </c>
      <c r="D223" s="179" t="s">
        <v>135</v>
      </c>
      <c r="E223" s="180" t="s">
        <v>1338</v>
      </c>
      <c r="F223" s="181" t="s">
        <v>1339</v>
      </c>
      <c r="G223" s="182" t="s">
        <v>344</v>
      </c>
      <c r="H223" s="183">
        <v>4</v>
      </c>
      <c r="I223" s="184"/>
      <c r="J223" s="185">
        <f t="shared" si="70"/>
        <v>0</v>
      </c>
      <c r="K223" s="181" t="s">
        <v>19</v>
      </c>
      <c r="L223" s="35"/>
      <c r="M223" s="186" t="s">
        <v>19</v>
      </c>
      <c r="N223" s="187" t="s">
        <v>42</v>
      </c>
      <c r="O223" s="57"/>
      <c r="P223" s="188">
        <f t="shared" si="71"/>
        <v>0</v>
      </c>
      <c r="Q223" s="188">
        <v>0</v>
      </c>
      <c r="R223" s="188">
        <f t="shared" si="72"/>
        <v>0</v>
      </c>
      <c r="S223" s="188">
        <v>0</v>
      </c>
      <c r="T223" s="189">
        <f t="shared" si="73"/>
        <v>0</v>
      </c>
      <c r="AR223" s="14" t="s">
        <v>198</v>
      </c>
      <c r="AT223" s="14" t="s">
        <v>135</v>
      </c>
      <c r="AU223" s="14" t="s">
        <v>80</v>
      </c>
      <c r="AY223" s="14" t="s">
        <v>133</v>
      </c>
      <c r="BE223" s="190">
        <f t="shared" si="74"/>
        <v>0</v>
      </c>
      <c r="BF223" s="190">
        <f t="shared" si="75"/>
        <v>0</v>
      </c>
      <c r="BG223" s="190">
        <f t="shared" si="76"/>
        <v>0</v>
      </c>
      <c r="BH223" s="190">
        <f t="shared" si="77"/>
        <v>0</v>
      </c>
      <c r="BI223" s="190">
        <f t="shared" si="78"/>
        <v>0</v>
      </c>
      <c r="BJ223" s="14" t="s">
        <v>78</v>
      </c>
      <c r="BK223" s="190">
        <f t="shared" si="79"/>
        <v>0</v>
      </c>
      <c r="BL223" s="14" t="s">
        <v>198</v>
      </c>
      <c r="BM223" s="14" t="s">
        <v>1340</v>
      </c>
    </row>
    <row r="224" spans="2:65" s="1" customFormat="1" ht="22.5" customHeight="1">
      <c r="B224" s="31"/>
      <c r="C224" s="179" t="s">
        <v>653</v>
      </c>
      <c r="D224" s="179" t="s">
        <v>135</v>
      </c>
      <c r="E224" s="180" t="s">
        <v>1341</v>
      </c>
      <c r="F224" s="181" t="s">
        <v>1342</v>
      </c>
      <c r="G224" s="182" t="s">
        <v>344</v>
      </c>
      <c r="H224" s="183">
        <v>4</v>
      </c>
      <c r="I224" s="184"/>
      <c r="J224" s="185">
        <f t="shared" si="70"/>
        <v>0</v>
      </c>
      <c r="K224" s="181" t="s">
        <v>19</v>
      </c>
      <c r="L224" s="35"/>
      <c r="M224" s="186" t="s">
        <v>19</v>
      </c>
      <c r="N224" s="187" t="s">
        <v>42</v>
      </c>
      <c r="O224" s="57"/>
      <c r="P224" s="188">
        <f t="shared" si="71"/>
        <v>0</v>
      </c>
      <c r="Q224" s="188">
        <v>0</v>
      </c>
      <c r="R224" s="188">
        <f t="shared" si="72"/>
        <v>0</v>
      </c>
      <c r="S224" s="188">
        <v>0</v>
      </c>
      <c r="T224" s="189">
        <f t="shared" si="73"/>
        <v>0</v>
      </c>
      <c r="AR224" s="14" t="s">
        <v>198</v>
      </c>
      <c r="AT224" s="14" t="s">
        <v>135</v>
      </c>
      <c r="AU224" s="14" t="s">
        <v>80</v>
      </c>
      <c r="AY224" s="14" t="s">
        <v>133</v>
      </c>
      <c r="BE224" s="190">
        <f t="shared" si="74"/>
        <v>0</v>
      </c>
      <c r="BF224" s="190">
        <f t="shared" si="75"/>
        <v>0</v>
      </c>
      <c r="BG224" s="190">
        <f t="shared" si="76"/>
        <v>0</v>
      </c>
      <c r="BH224" s="190">
        <f t="shared" si="77"/>
        <v>0</v>
      </c>
      <c r="BI224" s="190">
        <f t="shared" si="78"/>
        <v>0</v>
      </c>
      <c r="BJ224" s="14" t="s">
        <v>78</v>
      </c>
      <c r="BK224" s="190">
        <f t="shared" si="79"/>
        <v>0</v>
      </c>
      <c r="BL224" s="14" t="s">
        <v>198</v>
      </c>
      <c r="BM224" s="14" t="s">
        <v>1343</v>
      </c>
    </row>
    <row r="225" spans="2:65" s="1" customFormat="1" ht="22.5" customHeight="1">
      <c r="B225" s="31"/>
      <c r="C225" s="179" t="s">
        <v>659</v>
      </c>
      <c r="D225" s="179" t="s">
        <v>135</v>
      </c>
      <c r="E225" s="180" t="s">
        <v>1344</v>
      </c>
      <c r="F225" s="181" t="s">
        <v>1345</v>
      </c>
      <c r="G225" s="182" t="s">
        <v>344</v>
      </c>
      <c r="H225" s="183">
        <v>4</v>
      </c>
      <c r="I225" s="184"/>
      <c r="J225" s="185">
        <f t="shared" si="70"/>
        <v>0</v>
      </c>
      <c r="K225" s="181" t="s">
        <v>19</v>
      </c>
      <c r="L225" s="35"/>
      <c r="M225" s="186" t="s">
        <v>19</v>
      </c>
      <c r="N225" s="187" t="s">
        <v>42</v>
      </c>
      <c r="O225" s="57"/>
      <c r="P225" s="188">
        <f t="shared" si="71"/>
        <v>0</v>
      </c>
      <c r="Q225" s="188">
        <v>0</v>
      </c>
      <c r="R225" s="188">
        <f t="shared" si="72"/>
        <v>0</v>
      </c>
      <c r="S225" s="188">
        <v>0</v>
      </c>
      <c r="T225" s="189">
        <f t="shared" si="73"/>
        <v>0</v>
      </c>
      <c r="AR225" s="14" t="s">
        <v>198</v>
      </c>
      <c r="AT225" s="14" t="s">
        <v>135</v>
      </c>
      <c r="AU225" s="14" t="s">
        <v>80</v>
      </c>
      <c r="AY225" s="14" t="s">
        <v>133</v>
      </c>
      <c r="BE225" s="190">
        <f t="shared" si="74"/>
        <v>0</v>
      </c>
      <c r="BF225" s="190">
        <f t="shared" si="75"/>
        <v>0</v>
      </c>
      <c r="BG225" s="190">
        <f t="shared" si="76"/>
        <v>0</v>
      </c>
      <c r="BH225" s="190">
        <f t="shared" si="77"/>
        <v>0</v>
      </c>
      <c r="BI225" s="190">
        <f t="shared" si="78"/>
        <v>0</v>
      </c>
      <c r="BJ225" s="14" t="s">
        <v>78</v>
      </c>
      <c r="BK225" s="190">
        <f t="shared" si="79"/>
        <v>0</v>
      </c>
      <c r="BL225" s="14" t="s">
        <v>198</v>
      </c>
      <c r="BM225" s="14" t="s">
        <v>1346</v>
      </c>
    </row>
    <row r="226" spans="2:65" s="1" customFormat="1" ht="33.75" customHeight="1">
      <c r="B226" s="31"/>
      <c r="C226" s="179" t="s">
        <v>663</v>
      </c>
      <c r="D226" s="179" t="s">
        <v>135</v>
      </c>
      <c r="E226" s="180" t="s">
        <v>1347</v>
      </c>
      <c r="F226" s="181" t="s">
        <v>1348</v>
      </c>
      <c r="G226" s="182" t="s">
        <v>344</v>
      </c>
      <c r="H226" s="183">
        <v>1</v>
      </c>
      <c r="I226" s="184"/>
      <c r="J226" s="185">
        <f t="shared" si="70"/>
        <v>0</v>
      </c>
      <c r="K226" s="181" t="s">
        <v>19</v>
      </c>
      <c r="L226" s="35"/>
      <c r="M226" s="186" t="s">
        <v>19</v>
      </c>
      <c r="N226" s="187" t="s">
        <v>42</v>
      </c>
      <c r="O226" s="57"/>
      <c r="P226" s="188">
        <f t="shared" si="71"/>
        <v>0</v>
      </c>
      <c r="Q226" s="188">
        <v>0</v>
      </c>
      <c r="R226" s="188">
        <f t="shared" si="72"/>
        <v>0</v>
      </c>
      <c r="S226" s="188">
        <v>0</v>
      </c>
      <c r="T226" s="189">
        <f t="shared" si="73"/>
        <v>0</v>
      </c>
      <c r="AR226" s="14" t="s">
        <v>198</v>
      </c>
      <c r="AT226" s="14" t="s">
        <v>135</v>
      </c>
      <c r="AU226" s="14" t="s">
        <v>80</v>
      </c>
      <c r="AY226" s="14" t="s">
        <v>133</v>
      </c>
      <c r="BE226" s="190">
        <f t="shared" si="74"/>
        <v>0</v>
      </c>
      <c r="BF226" s="190">
        <f t="shared" si="75"/>
        <v>0</v>
      </c>
      <c r="BG226" s="190">
        <f t="shared" si="76"/>
        <v>0</v>
      </c>
      <c r="BH226" s="190">
        <f t="shared" si="77"/>
        <v>0</v>
      </c>
      <c r="BI226" s="190">
        <f t="shared" si="78"/>
        <v>0</v>
      </c>
      <c r="BJ226" s="14" t="s">
        <v>78</v>
      </c>
      <c r="BK226" s="190">
        <f t="shared" si="79"/>
        <v>0</v>
      </c>
      <c r="BL226" s="14" t="s">
        <v>198</v>
      </c>
      <c r="BM226" s="14" t="s">
        <v>1349</v>
      </c>
    </row>
    <row r="227" spans="2:65" s="1" customFormat="1" ht="33.75" customHeight="1">
      <c r="B227" s="31"/>
      <c r="C227" s="179" t="s">
        <v>667</v>
      </c>
      <c r="D227" s="179" t="s">
        <v>135</v>
      </c>
      <c r="E227" s="180" t="s">
        <v>1350</v>
      </c>
      <c r="F227" s="181" t="s">
        <v>1351</v>
      </c>
      <c r="G227" s="182" t="s">
        <v>344</v>
      </c>
      <c r="H227" s="183">
        <v>1</v>
      </c>
      <c r="I227" s="184"/>
      <c r="J227" s="185">
        <f t="shared" si="70"/>
        <v>0</v>
      </c>
      <c r="K227" s="181" t="s">
        <v>19</v>
      </c>
      <c r="L227" s="35"/>
      <c r="M227" s="186" t="s">
        <v>19</v>
      </c>
      <c r="N227" s="187" t="s">
        <v>42</v>
      </c>
      <c r="O227" s="57"/>
      <c r="P227" s="188">
        <f t="shared" si="71"/>
        <v>0</v>
      </c>
      <c r="Q227" s="188">
        <v>0</v>
      </c>
      <c r="R227" s="188">
        <f t="shared" si="72"/>
        <v>0</v>
      </c>
      <c r="S227" s="188">
        <v>0</v>
      </c>
      <c r="T227" s="189">
        <f t="shared" si="73"/>
        <v>0</v>
      </c>
      <c r="AR227" s="14" t="s">
        <v>198</v>
      </c>
      <c r="AT227" s="14" t="s">
        <v>135</v>
      </c>
      <c r="AU227" s="14" t="s">
        <v>80</v>
      </c>
      <c r="AY227" s="14" t="s">
        <v>133</v>
      </c>
      <c r="BE227" s="190">
        <f t="shared" si="74"/>
        <v>0</v>
      </c>
      <c r="BF227" s="190">
        <f t="shared" si="75"/>
        <v>0</v>
      </c>
      <c r="BG227" s="190">
        <f t="shared" si="76"/>
        <v>0</v>
      </c>
      <c r="BH227" s="190">
        <f t="shared" si="77"/>
        <v>0</v>
      </c>
      <c r="BI227" s="190">
        <f t="shared" si="78"/>
        <v>0</v>
      </c>
      <c r="BJ227" s="14" t="s">
        <v>78</v>
      </c>
      <c r="BK227" s="190">
        <f t="shared" si="79"/>
        <v>0</v>
      </c>
      <c r="BL227" s="14" t="s">
        <v>198</v>
      </c>
      <c r="BM227" s="14" t="s">
        <v>1352</v>
      </c>
    </row>
    <row r="228" spans="2:65" s="1" customFormat="1" ht="33.75" customHeight="1">
      <c r="B228" s="31"/>
      <c r="C228" s="179" t="s">
        <v>671</v>
      </c>
      <c r="D228" s="179" t="s">
        <v>135</v>
      </c>
      <c r="E228" s="180" t="s">
        <v>1353</v>
      </c>
      <c r="F228" s="181" t="s">
        <v>1354</v>
      </c>
      <c r="G228" s="182" t="s">
        <v>344</v>
      </c>
      <c r="H228" s="183">
        <v>1</v>
      </c>
      <c r="I228" s="184"/>
      <c r="J228" s="185">
        <f t="shared" si="70"/>
        <v>0</v>
      </c>
      <c r="K228" s="181" t="s">
        <v>19</v>
      </c>
      <c r="L228" s="35"/>
      <c r="M228" s="186" t="s">
        <v>19</v>
      </c>
      <c r="N228" s="187" t="s">
        <v>42</v>
      </c>
      <c r="O228" s="57"/>
      <c r="P228" s="188">
        <f t="shared" si="71"/>
        <v>0</v>
      </c>
      <c r="Q228" s="188">
        <v>0</v>
      </c>
      <c r="R228" s="188">
        <f t="shared" si="72"/>
        <v>0</v>
      </c>
      <c r="S228" s="188">
        <v>0</v>
      </c>
      <c r="T228" s="189">
        <f t="shared" si="73"/>
        <v>0</v>
      </c>
      <c r="AR228" s="14" t="s">
        <v>198</v>
      </c>
      <c r="AT228" s="14" t="s">
        <v>135</v>
      </c>
      <c r="AU228" s="14" t="s">
        <v>80</v>
      </c>
      <c r="AY228" s="14" t="s">
        <v>133</v>
      </c>
      <c r="BE228" s="190">
        <f t="shared" si="74"/>
        <v>0</v>
      </c>
      <c r="BF228" s="190">
        <f t="shared" si="75"/>
        <v>0</v>
      </c>
      <c r="BG228" s="190">
        <f t="shared" si="76"/>
        <v>0</v>
      </c>
      <c r="BH228" s="190">
        <f t="shared" si="77"/>
        <v>0</v>
      </c>
      <c r="BI228" s="190">
        <f t="shared" si="78"/>
        <v>0</v>
      </c>
      <c r="BJ228" s="14" t="s">
        <v>78</v>
      </c>
      <c r="BK228" s="190">
        <f t="shared" si="79"/>
        <v>0</v>
      </c>
      <c r="BL228" s="14" t="s">
        <v>198</v>
      </c>
      <c r="BM228" s="14" t="s">
        <v>1355</v>
      </c>
    </row>
    <row r="229" spans="2:65" s="1" customFormat="1" ht="33.75" customHeight="1">
      <c r="B229" s="31"/>
      <c r="C229" s="179" t="s">
        <v>677</v>
      </c>
      <c r="D229" s="179" t="s">
        <v>135</v>
      </c>
      <c r="E229" s="180" t="s">
        <v>547</v>
      </c>
      <c r="F229" s="181" t="s">
        <v>548</v>
      </c>
      <c r="G229" s="182" t="s">
        <v>344</v>
      </c>
      <c r="H229" s="183">
        <v>4</v>
      </c>
      <c r="I229" s="184"/>
      <c r="J229" s="185">
        <f t="shared" si="70"/>
        <v>0</v>
      </c>
      <c r="K229" s="181" t="s">
        <v>19</v>
      </c>
      <c r="L229" s="35"/>
      <c r="M229" s="186" t="s">
        <v>19</v>
      </c>
      <c r="N229" s="187" t="s">
        <v>42</v>
      </c>
      <c r="O229" s="57"/>
      <c r="P229" s="188">
        <f t="shared" si="71"/>
        <v>0</v>
      </c>
      <c r="Q229" s="188">
        <v>0</v>
      </c>
      <c r="R229" s="188">
        <f t="shared" si="72"/>
        <v>0</v>
      </c>
      <c r="S229" s="188">
        <v>0</v>
      </c>
      <c r="T229" s="189">
        <f t="shared" si="73"/>
        <v>0</v>
      </c>
      <c r="AR229" s="14" t="s">
        <v>198</v>
      </c>
      <c r="AT229" s="14" t="s">
        <v>135</v>
      </c>
      <c r="AU229" s="14" t="s">
        <v>80</v>
      </c>
      <c r="AY229" s="14" t="s">
        <v>133</v>
      </c>
      <c r="BE229" s="190">
        <f t="shared" si="74"/>
        <v>0</v>
      </c>
      <c r="BF229" s="190">
        <f t="shared" si="75"/>
        <v>0</v>
      </c>
      <c r="BG229" s="190">
        <f t="shared" si="76"/>
        <v>0</v>
      </c>
      <c r="BH229" s="190">
        <f t="shared" si="77"/>
        <v>0</v>
      </c>
      <c r="BI229" s="190">
        <f t="shared" si="78"/>
        <v>0</v>
      </c>
      <c r="BJ229" s="14" t="s">
        <v>78</v>
      </c>
      <c r="BK229" s="190">
        <f t="shared" si="79"/>
        <v>0</v>
      </c>
      <c r="BL229" s="14" t="s">
        <v>198</v>
      </c>
      <c r="BM229" s="14" t="s">
        <v>549</v>
      </c>
    </row>
    <row r="230" spans="2:65" s="1" customFormat="1" ht="33.75" customHeight="1">
      <c r="B230" s="31"/>
      <c r="C230" s="179" t="s">
        <v>681</v>
      </c>
      <c r="D230" s="179" t="s">
        <v>135</v>
      </c>
      <c r="E230" s="180" t="s">
        <v>1356</v>
      </c>
      <c r="F230" s="181" t="s">
        <v>1357</v>
      </c>
      <c r="G230" s="182" t="s">
        <v>344</v>
      </c>
      <c r="H230" s="183">
        <v>5</v>
      </c>
      <c r="I230" s="184"/>
      <c r="J230" s="185">
        <f t="shared" si="70"/>
        <v>0</v>
      </c>
      <c r="K230" s="181" t="s">
        <v>19</v>
      </c>
      <c r="L230" s="35"/>
      <c r="M230" s="186" t="s">
        <v>19</v>
      </c>
      <c r="N230" s="187" t="s">
        <v>42</v>
      </c>
      <c r="O230" s="57"/>
      <c r="P230" s="188">
        <f t="shared" si="71"/>
        <v>0</v>
      </c>
      <c r="Q230" s="188">
        <v>0</v>
      </c>
      <c r="R230" s="188">
        <f t="shared" si="72"/>
        <v>0</v>
      </c>
      <c r="S230" s="188">
        <v>0</v>
      </c>
      <c r="T230" s="189">
        <f t="shared" si="73"/>
        <v>0</v>
      </c>
      <c r="AR230" s="14" t="s">
        <v>198</v>
      </c>
      <c r="AT230" s="14" t="s">
        <v>135</v>
      </c>
      <c r="AU230" s="14" t="s">
        <v>80</v>
      </c>
      <c r="AY230" s="14" t="s">
        <v>133</v>
      </c>
      <c r="BE230" s="190">
        <f t="shared" si="74"/>
        <v>0</v>
      </c>
      <c r="BF230" s="190">
        <f t="shared" si="75"/>
        <v>0</v>
      </c>
      <c r="BG230" s="190">
        <f t="shared" si="76"/>
        <v>0</v>
      </c>
      <c r="BH230" s="190">
        <f t="shared" si="77"/>
        <v>0</v>
      </c>
      <c r="BI230" s="190">
        <f t="shared" si="78"/>
        <v>0</v>
      </c>
      <c r="BJ230" s="14" t="s">
        <v>78</v>
      </c>
      <c r="BK230" s="190">
        <f t="shared" si="79"/>
        <v>0</v>
      </c>
      <c r="BL230" s="14" t="s">
        <v>198</v>
      </c>
      <c r="BM230" s="14" t="s">
        <v>1358</v>
      </c>
    </row>
    <row r="231" spans="2:65" s="1" customFormat="1" ht="33.75" customHeight="1">
      <c r="B231" s="31"/>
      <c r="C231" s="179" t="s">
        <v>687</v>
      </c>
      <c r="D231" s="179" t="s">
        <v>135</v>
      </c>
      <c r="E231" s="180" t="s">
        <v>1359</v>
      </c>
      <c r="F231" s="181" t="s">
        <v>1360</v>
      </c>
      <c r="G231" s="182" t="s">
        <v>344</v>
      </c>
      <c r="H231" s="183">
        <v>1</v>
      </c>
      <c r="I231" s="184"/>
      <c r="J231" s="185">
        <f t="shared" si="70"/>
        <v>0</v>
      </c>
      <c r="K231" s="181" t="s">
        <v>19</v>
      </c>
      <c r="L231" s="35"/>
      <c r="M231" s="186" t="s">
        <v>19</v>
      </c>
      <c r="N231" s="187" t="s">
        <v>42</v>
      </c>
      <c r="O231" s="57"/>
      <c r="P231" s="188">
        <f t="shared" si="71"/>
        <v>0</v>
      </c>
      <c r="Q231" s="188">
        <v>0</v>
      </c>
      <c r="R231" s="188">
        <f t="shared" si="72"/>
        <v>0</v>
      </c>
      <c r="S231" s="188">
        <v>0</v>
      </c>
      <c r="T231" s="189">
        <f t="shared" si="73"/>
        <v>0</v>
      </c>
      <c r="AR231" s="14" t="s">
        <v>198</v>
      </c>
      <c r="AT231" s="14" t="s">
        <v>135</v>
      </c>
      <c r="AU231" s="14" t="s">
        <v>80</v>
      </c>
      <c r="AY231" s="14" t="s">
        <v>133</v>
      </c>
      <c r="BE231" s="190">
        <f t="shared" si="74"/>
        <v>0</v>
      </c>
      <c r="BF231" s="190">
        <f t="shared" si="75"/>
        <v>0</v>
      </c>
      <c r="BG231" s="190">
        <f t="shared" si="76"/>
        <v>0</v>
      </c>
      <c r="BH231" s="190">
        <f t="shared" si="77"/>
        <v>0</v>
      </c>
      <c r="BI231" s="190">
        <f t="shared" si="78"/>
        <v>0</v>
      </c>
      <c r="BJ231" s="14" t="s">
        <v>78</v>
      </c>
      <c r="BK231" s="190">
        <f t="shared" si="79"/>
        <v>0</v>
      </c>
      <c r="BL231" s="14" t="s">
        <v>198</v>
      </c>
      <c r="BM231" s="14" t="s">
        <v>1361</v>
      </c>
    </row>
    <row r="232" spans="2:65" s="1" customFormat="1" ht="33.75" customHeight="1">
      <c r="B232" s="31"/>
      <c r="C232" s="179" t="s">
        <v>692</v>
      </c>
      <c r="D232" s="179" t="s">
        <v>135</v>
      </c>
      <c r="E232" s="180" t="s">
        <v>1362</v>
      </c>
      <c r="F232" s="181" t="s">
        <v>1363</v>
      </c>
      <c r="G232" s="182" t="s">
        <v>344</v>
      </c>
      <c r="H232" s="183">
        <v>1</v>
      </c>
      <c r="I232" s="184"/>
      <c r="J232" s="185">
        <f t="shared" si="70"/>
        <v>0</v>
      </c>
      <c r="K232" s="181" t="s">
        <v>19</v>
      </c>
      <c r="L232" s="35"/>
      <c r="M232" s="186" t="s">
        <v>19</v>
      </c>
      <c r="N232" s="187" t="s">
        <v>42</v>
      </c>
      <c r="O232" s="57"/>
      <c r="P232" s="188">
        <f t="shared" si="71"/>
        <v>0</v>
      </c>
      <c r="Q232" s="188">
        <v>0</v>
      </c>
      <c r="R232" s="188">
        <f t="shared" si="72"/>
        <v>0</v>
      </c>
      <c r="S232" s="188">
        <v>0</v>
      </c>
      <c r="T232" s="189">
        <f t="shared" si="73"/>
        <v>0</v>
      </c>
      <c r="AR232" s="14" t="s">
        <v>198</v>
      </c>
      <c r="AT232" s="14" t="s">
        <v>135</v>
      </c>
      <c r="AU232" s="14" t="s">
        <v>80</v>
      </c>
      <c r="AY232" s="14" t="s">
        <v>133</v>
      </c>
      <c r="BE232" s="190">
        <f t="shared" si="74"/>
        <v>0</v>
      </c>
      <c r="BF232" s="190">
        <f t="shared" si="75"/>
        <v>0</v>
      </c>
      <c r="BG232" s="190">
        <f t="shared" si="76"/>
        <v>0</v>
      </c>
      <c r="BH232" s="190">
        <f t="shared" si="77"/>
        <v>0</v>
      </c>
      <c r="BI232" s="190">
        <f t="shared" si="78"/>
        <v>0</v>
      </c>
      <c r="BJ232" s="14" t="s">
        <v>78</v>
      </c>
      <c r="BK232" s="190">
        <f t="shared" si="79"/>
        <v>0</v>
      </c>
      <c r="BL232" s="14" t="s">
        <v>198</v>
      </c>
      <c r="BM232" s="14" t="s">
        <v>1364</v>
      </c>
    </row>
    <row r="233" spans="2:65" s="1" customFormat="1" ht="22.5" customHeight="1">
      <c r="B233" s="31"/>
      <c r="C233" s="179" t="s">
        <v>696</v>
      </c>
      <c r="D233" s="179" t="s">
        <v>135</v>
      </c>
      <c r="E233" s="180" t="s">
        <v>1365</v>
      </c>
      <c r="F233" s="181" t="s">
        <v>1366</v>
      </c>
      <c r="G233" s="182" t="s">
        <v>344</v>
      </c>
      <c r="H233" s="183">
        <v>1</v>
      </c>
      <c r="I233" s="184"/>
      <c r="J233" s="185">
        <f t="shared" si="70"/>
        <v>0</v>
      </c>
      <c r="K233" s="181" t="s">
        <v>19</v>
      </c>
      <c r="L233" s="35"/>
      <c r="M233" s="186" t="s">
        <v>19</v>
      </c>
      <c r="N233" s="187" t="s">
        <v>42</v>
      </c>
      <c r="O233" s="57"/>
      <c r="P233" s="188">
        <f t="shared" si="71"/>
        <v>0</v>
      </c>
      <c r="Q233" s="188">
        <v>0</v>
      </c>
      <c r="R233" s="188">
        <f t="shared" si="72"/>
        <v>0</v>
      </c>
      <c r="S233" s="188">
        <v>0</v>
      </c>
      <c r="T233" s="189">
        <f t="shared" si="73"/>
        <v>0</v>
      </c>
      <c r="AR233" s="14" t="s">
        <v>198</v>
      </c>
      <c r="AT233" s="14" t="s">
        <v>135</v>
      </c>
      <c r="AU233" s="14" t="s">
        <v>80</v>
      </c>
      <c r="AY233" s="14" t="s">
        <v>133</v>
      </c>
      <c r="BE233" s="190">
        <f t="shared" si="74"/>
        <v>0</v>
      </c>
      <c r="BF233" s="190">
        <f t="shared" si="75"/>
        <v>0</v>
      </c>
      <c r="BG233" s="190">
        <f t="shared" si="76"/>
        <v>0</v>
      </c>
      <c r="BH233" s="190">
        <f t="shared" si="77"/>
        <v>0</v>
      </c>
      <c r="BI233" s="190">
        <f t="shared" si="78"/>
        <v>0</v>
      </c>
      <c r="BJ233" s="14" t="s">
        <v>78</v>
      </c>
      <c r="BK233" s="190">
        <f t="shared" si="79"/>
        <v>0</v>
      </c>
      <c r="BL233" s="14" t="s">
        <v>198</v>
      </c>
      <c r="BM233" s="14" t="s">
        <v>1367</v>
      </c>
    </row>
    <row r="234" spans="2:65" s="1" customFormat="1" ht="22.5" customHeight="1">
      <c r="B234" s="31"/>
      <c r="C234" s="179" t="s">
        <v>700</v>
      </c>
      <c r="D234" s="179" t="s">
        <v>135</v>
      </c>
      <c r="E234" s="180" t="s">
        <v>1368</v>
      </c>
      <c r="F234" s="181" t="s">
        <v>1369</v>
      </c>
      <c r="G234" s="182" t="s">
        <v>344</v>
      </c>
      <c r="H234" s="183">
        <v>1</v>
      </c>
      <c r="I234" s="184"/>
      <c r="J234" s="185">
        <f t="shared" si="70"/>
        <v>0</v>
      </c>
      <c r="K234" s="181" t="s">
        <v>19</v>
      </c>
      <c r="L234" s="35"/>
      <c r="M234" s="186" t="s">
        <v>19</v>
      </c>
      <c r="N234" s="187" t="s">
        <v>42</v>
      </c>
      <c r="O234" s="57"/>
      <c r="P234" s="188">
        <f t="shared" si="71"/>
        <v>0</v>
      </c>
      <c r="Q234" s="188">
        <v>0</v>
      </c>
      <c r="R234" s="188">
        <f t="shared" si="72"/>
        <v>0</v>
      </c>
      <c r="S234" s="188">
        <v>0</v>
      </c>
      <c r="T234" s="189">
        <f t="shared" si="73"/>
        <v>0</v>
      </c>
      <c r="AR234" s="14" t="s">
        <v>198</v>
      </c>
      <c r="AT234" s="14" t="s">
        <v>135</v>
      </c>
      <c r="AU234" s="14" t="s">
        <v>80</v>
      </c>
      <c r="AY234" s="14" t="s">
        <v>133</v>
      </c>
      <c r="BE234" s="190">
        <f t="shared" si="74"/>
        <v>0</v>
      </c>
      <c r="BF234" s="190">
        <f t="shared" si="75"/>
        <v>0</v>
      </c>
      <c r="BG234" s="190">
        <f t="shared" si="76"/>
        <v>0</v>
      </c>
      <c r="BH234" s="190">
        <f t="shared" si="77"/>
        <v>0</v>
      </c>
      <c r="BI234" s="190">
        <f t="shared" si="78"/>
        <v>0</v>
      </c>
      <c r="BJ234" s="14" t="s">
        <v>78</v>
      </c>
      <c r="BK234" s="190">
        <f t="shared" si="79"/>
        <v>0</v>
      </c>
      <c r="BL234" s="14" t="s">
        <v>198</v>
      </c>
      <c r="BM234" s="14" t="s">
        <v>1370</v>
      </c>
    </row>
    <row r="235" spans="2:65" s="1" customFormat="1" ht="22.5" customHeight="1">
      <c r="B235" s="31"/>
      <c r="C235" s="179" t="s">
        <v>704</v>
      </c>
      <c r="D235" s="179" t="s">
        <v>135</v>
      </c>
      <c r="E235" s="180" t="s">
        <v>1371</v>
      </c>
      <c r="F235" s="181" t="s">
        <v>1372</v>
      </c>
      <c r="G235" s="182" t="s">
        <v>344</v>
      </c>
      <c r="H235" s="183">
        <v>1</v>
      </c>
      <c r="I235" s="184"/>
      <c r="J235" s="185">
        <f t="shared" si="70"/>
        <v>0</v>
      </c>
      <c r="K235" s="181" t="s">
        <v>19</v>
      </c>
      <c r="L235" s="35"/>
      <c r="M235" s="186" t="s">
        <v>19</v>
      </c>
      <c r="N235" s="187" t="s">
        <v>42</v>
      </c>
      <c r="O235" s="57"/>
      <c r="P235" s="188">
        <f t="shared" si="71"/>
        <v>0</v>
      </c>
      <c r="Q235" s="188">
        <v>0</v>
      </c>
      <c r="R235" s="188">
        <f t="shared" si="72"/>
        <v>0</v>
      </c>
      <c r="S235" s="188">
        <v>0</v>
      </c>
      <c r="T235" s="189">
        <f t="shared" si="73"/>
        <v>0</v>
      </c>
      <c r="AR235" s="14" t="s">
        <v>198</v>
      </c>
      <c r="AT235" s="14" t="s">
        <v>135</v>
      </c>
      <c r="AU235" s="14" t="s">
        <v>80</v>
      </c>
      <c r="AY235" s="14" t="s">
        <v>133</v>
      </c>
      <c r="BE235" s="190">
        <f t="shared" si="74"/>
        <v>0</v>
      </c>
      <c r="BF235" s="190">
        <f t="shared" si="75"/>
        <v>0</v>
      </c>
      <c r="BG235" s="190">
        <f t="shared" si="76"/>
        <v>0</v>
      </c>
      <c r="BH235" s="190">
        <f t="shared" si="77"/>
        <v>0</v>
      </c>
      <c r="BI235" s="190">
        <f t="shared" si="78"/>
        <v>0</v>
      </c>
      <c r="BJ235" s="14" t="s">
        <v>78</v>
      </c>
      <c r="BK235" s="190">
        <f t="shared" si="79"/>
        <v>0</v>
      </c>
      <c r="BL235" s="14" t="s">
        <v>198</v>
      </c>
      <c r="BM235" s="14" t="s">
        <v>1373</v>
      </c>
    </row>
    <row r="236" spans="2:65" s="1" customFormat="1" ht="22.5" customHeight="1">
      <c r="B236" s="31"/>
      <c r="C236" s="179" t="s">
        <v>1043</v>
      </c>
      <c r="D236" s="179" t="s">
        <v>135</v>
      </c>
      <c r="E236" s="180" t="s">
        <v>1374</v>
      </c>
      <c r="F236" s="181" t="s">
        <v>1375</v>
      </c>
      <c r="G236" s="182" t="s">
        <v>344</v>
      </c>
      <c r="H236" s="183">
        <v>2</v>
      </c>
      <c r="I236" s="184"/>
      <c r="J236" s="185">
        <f t="shared" si="70"/>
        <v>0</v>
      </c>
      <c r="K236" s="181" t="s">
        <v>19</v>
      </c>
      <c r="L236" s="35"/>
      <c r="M236" s="186" t="s">
        <v>19</v>
      </c>
      <c r="N236" s="187" t="s">
        <v>42</v>
      </c>
      <c r="O236" s="57"/>
      <c r="P236" s="188">
        <f t="shared" si="71"/>
        <v>0</v>
      </c>
      <c r="Q236" s="188">
        <v>0</v>
      </c>
      <c r="R236" s="188">
        <f t="shared" si="72"/>
        <v>0</v>
      </c>
      <c r="S236" s="188">
        <v>0</v>
      </c>
      <c r="T236" s="189">
        <f t="shared" si="73"/>
        <v>0</v>
      </c>
      <c r="AR236" s="14" t="s">
        <v>198</v>
      </c>
      <c r="AT236" s="14" t="s">
        <v>135</v>
      </c>
      <c r="AU236" s="14" t="s">
        <v>80</v>
      </c>
      <c r="AY236" s="14" t="s">
        <v>133</v>
      </c>
      <c r="BE236" s="190">
        <f t="shared" si="74"/>
        <v>0</v>
      </c>
      <c r="BF236" s="190">
        <f t="shared" si="75"/>
        <v>0</v>
      </c>
      <c r="BG236" s="190">
        <f t="shared" si="76"/>
        <v>0</v>
      </c>
      <c r="BH236" s="190">
        <f t="shared" si="77"/>
        <v>0</v>
      </c>
      <c r="BI236" s="190">
        <f t="shared" si="78"/>
        <v>0</v>
      </c>
      <c r="BJ236" s="14" t="s">
        <v>78</v>
      </c>
      <c r="BK236" s="190">
        <f t="shared" si="79"/>
        <v>0</v>
      </c>
      <c r="BL236" s="14" t="s">
        <v>198</v>
      </c>
      <c r="BM236" s="14" t="s">
        <v>1376</v>
      </c>
    </row>
    <row r="237" spans="2:65" s="11" customFormat="1" ht="22.9" customHeight="1">
      <c r="B237" s="163"/>
      <c r="C237" s="164"/>
      <c r="D237" s="165" t="s">
        <v>70</v>
      </c>
      <c r="E237" s="177" t="s">
        <v>566</v>
      </c>
      <c r="F237" s="177" t="s">
        <v>567</v>
      </c>
      <c r="G237" s="164"/>
      <c r="H237" s="164"/>
      <c r="I237" s="167"/>
      <c r="J237" s="178">
        <f>BK237</f>
        <v>0</v>
      </c>
      <c r="K237" s="164"/>
      <c r="L237" s="169"/>
      <c r="M237" s="170"/>
      <c r="N237" s="171"/>
      <c r="O237" s="171"/>
      <c r="P237" s="172">
        <f>SUM(P238:P278)</f>
        <v>0</v>
      </c>
      <c r="Q237" s="171"/>
      <c r="R237" s="172">
        <f>SUM(R238:R278)</f>
        <v>5.2744300000000001E-2</v>
      </c>
      <c r="S237" s="171"/>
      <c r="T237" s="173">
        <f>SUM(T238:T278)</f>
        <v>0</v>
      </c>
      <c r="AR237" s="174" t="s">
        <v>80</v>
      </c>
      <c r="AT237" s="175" t="s">
        <v>70</v>
      </c>
      <c r="AU237" s="175" t="s">
        <v>78</v>
      </c>
      <c r="AY237" s="174" t="s">
        <v>133</v>
      </c>
      <c r="BK237" s="176">
        <f>SUM(BK238:BK278)</f>
        <v>0</v>
      </c>
    </row>
    <row r="238" spans="2:65" s="1" customFormat="1" ht="22.5" customHeight="1">
      <c r="B238" s="31"/>
      <c r="C238" s="179" t="s">
        <v>1047</v>
      </c>
      <c r="D238" s="179" t="s">
        <v>135</v>
      </c>
      <c r="E238" s="180" t="s">
        <v>1377</v>
      </c>
      <c r="F238" s="181" t="s">
        <v>1378</v>
      </c>
      <c r="G238" s="182" t="s">
        <v>344</v>
      </c>
      <c r="H238" s="183">
        <v>1</v>
      </c>
      <c r="I238" s="184"/>
      <c r="J238" s="185">
        <f t="shared" ref="J238:J278" si="80">ROUND(I238*H238,2)</f>
        <v>0</v>
      </c>
      <c r="K238" s="181" t="s">
        <v>19</v>
      </c>
      <c r="L238" s="35"/>
      <c r="M238" s="186" t="s">
        <v>19</v>
      </c>
      <c r="N238" s="187" t="s">
        <v>42</v>
      </c>
      <c r="O238" s="57"/>
      <c r="P238" s="188">
        <f t="shared" ref="P238:P278" si="81">O238*H238</f>
        <v>0</v>
      </c>
      <c r="Q238" s="188">
        <v>0</v>
      </c>
      <c r="R238" s="188">
        <f t="shared" ref="R238:R278" si="82">Q238*H238</f>
        <v>0</v>
      </c>
      <c r="S238" s="188">
        <v>0</v>
      </c>
      <c r="T238" s="189">
        <f t="shared" ref="T238:T278" si="83">S238*H238</f>
        <v>0</v>
      </c>
      <c r="AR238" s="14" t="s">
        <v>198</v>
      </c>
      <c r="AT238" s="14" t="s">
        <v>135</v>
      </c>
      <c r="AU238" s="14" t="s">
        <v>80</v>
      </c>
      <c r="AY238" s="14" t="s">
        <v>133</v>
      </c>
      <c r="BE238" s="190">
        <f t="shared" ref="BE238:BE278" si="84">IF(N238="základní",J238,0)</f>
        <v>0</v>
      </c>
      <c r="BF238" s="190">
        <f t="shared" ref="BF238:BF278" si="85">IF(N238="snížená",J238,0)</f>
        <v>0</v>
      </c>
      <c r="BG238" s="190">
        <f t="shared" ref="BG238:BG278" si="86">IF(N238="zákl. přenesená",J238,0)</f>
        <v>0</v>
      </c>
      <c r="BH238" s="190">
        <f t="shared" ref="BH238:BH278" si="87">IF(N238="sníž. přenesená",J238,0)</f>
        <v>0</v>
      </c>
      <c r="BI238" s="190">
        <f t="shared" ref="BI238:BI278" si="88">IF(N238="nulová",J238,0)</f>
        <v>0</v>
      </c>
      <c r="BJ238" s="14" t="s">
        <v>78</v>
      </c>
      <c r="BK238" s="190">
        <f t="shared" ref="BK238:BK278" si="89">ROUND(I238*H238,2)</f>
        <v>0</v>
      </c>
      <c r="BL238" s="14" t="s">
        <v>198</v>
      </c>
      <c r="BM238" s="14" t="s">
        <v>1379</v>
      </c>
    </row>
    <row r="239" spans="2:65" s="1" customFormat="1" ht="22.5" customHeight="1">
      <c r="B239" s="31"/>
      <c r="C239" s="179" t="s">
        <v>1051</v>
      </c>
      <c r="D239" s="179" t="s">
        <v>135</v>
      </c>
      <c r="E239" s="180" t="s">
        <v>1380</v>
      </c>
      <c r="F239" s="181" t="s">
        <v>1381</v>
      </c>
      <c r="G239" s="182" t="s">
        <v>344</v>
      </c>
      <c r="H239" s="183">
        <v>4</v>
      </c>
      <c r="I239" s="184"/>
      <c r="J239" s="185">
        <f t="shared" si="80"/>
        <v>0</v>
      </c>
      <c r="K239" s="181" t="s">
        <v>19</v>
      </c>
      <c r="L239" s="35"/>
      <c r="M239" s="186" t="s">
        <v>19</v>
      </c>
      <c r="N239" s="187" t="s">
        <v>42</v>
      </c>
      <c r="O239" s="57"/>
      <c r="P239" s="188">
        <f t="shared" si="81"/>
        <v>0</v>
      </c>
      <c r="Q239" s="188">
        <v>0</v>
      </c>
      <c r="R239" s="188">
        <f t="shared" si="82"/>
        <v>0</v>
      </c>
      <c r="S239" s="188">
        <v>0</v>
      </c>
      <c r="T239" s="189">
        <f t="shared" si="83"/>
        <v>0</v>
      </c>
      <c r="AR239" s="14" t="s">
        <v>198</v>
      </c>
      <c r="AT239" s="14" t="s">
        <v>135</v>
      </c>
      <c r="AU239" s="14" t="s">
        <v>80</v>
      </c>
      <c r="AY239" s="14" t="s">
        <v>133</v>
      </c>
      <c r="BE239" s="190">
        <f t="shared" si="84"/>
        <v>0</v>
      </c>
      <c r="BF239" s="190">
        <f t="shared" si="85"/>
        <v>0</v>
      </c>
      <c r="BG239" s="190">
        <f t="shared" si="86"/>
        <v>0</v>
      </c>
      <c r="BH239" s="190">
        <f t="shared" si="87"/>
        <v>0</v>
      </c>
      <c r="BI239" s="190">
        <f t="shared" si="88"/>
        <v>0</v>
      </c>
      <c r="BJ239" s="14" t="s">
        <v>78</v>
      </c>
      <c r="BK239" s="190">
        <f t="shared" si="89"/>
        <v>0</v>
      </c>
      <c r="BL239" s="14" t="s">
        <v>198</v>
      </c>
      <c r="BM239" s="14" t="s">
        <v>1382</v>
      </c>
    </row>
    <row r="240" spans="2:65" s="1" customFormat="1" ht="22.5" customHeight="1">
      <c r="B240" s="31"/>
      <c r="C240" s="179" t="s">
        <v>1055</v>
      </c>
      <c r="D240" s="179" t="s">
        <v>135</v>
      </c>
      <c r="E240" s="180" t="s">
        <v>1383</v>
      </c>
      <c r="F240" s="181" t="s">
        <v>1384</v>
      </c>
      <c r="G240" s="182" t="s">
        <v>344</v>
      </c>
      <c r="H240" s="183">
        <v>4</v>
      </c>
      <c r="I240" s="184"/>
      <c r="J240" s="185">
        <f t="shared" si="80"/>
        <v>0</v>
      </c>
      <c r="K240" s="181" t="s">
        <v>19</v>
      </c>
      <c r="L240" s="35"/>
      <c r="M240" s="186" t="s">
        <v>19</v>
      </c>
      <c r="N240" s="187" t="s">
        <v>42</v>
      </c>
      <c r="O240" s="57"/>
      <c r="P240" s="188">
        <f t="shared" si="81"/>
        <v>0</v>
      </c>
      <c r="Q240" s="188">
        <v>0</v>
      </c>
      <c r="R240" s="188">
        <f t="shared" si="82"/>
        <v>0</v>
      </c>
      <c r="S240" s="188">
        <v>0</v>
      </c>
      <c r="T240" s="189">
        <f t="shared" si="83"/>
        <v>0</v>
      </c>
      <c r="AR240" s="14" t="s">
        <v>198</v>
      </c>
      <c r="AT240" s="14" t="s">
        <v>135</v>
      </c>
      <c r="AU240" s="14" t="s">
        <v>80</v>
      </c>
      <c r="AY240" s="14" t="s">
        <v>133</v>
      </c>
      <c r="BE240" s="190">
        <f t="shared" si="84"/>
        <v>0</v>
      </c>
      <c r="BF240" s="190">
        <f t="shared" si="85"/>
        <v>0</v>
      </c>
      <c r="BG240" s="190">
        <f t="shared" si="86"/>
        <v>0</v>
      </c>
      <c r="BH240" s="190">
        <f t="shared" si="87"/>
        <v>0</v>
      </c>
      <c r="BI240" s="190">
        <f t="shared" si="88"/>
        <v>0</v>
      </c>
      <c r="BJ240" s="14" t="s">
        <v>78</v>
      </c>
      <c r="BK240" s="190">
        <f t="shared" si="89"/>
        <v>0</v>
      </c>
      <c r="BL240" s="14" t="s">
        <v>198</v>
      </c>
      <c r="BM240" s="14" t="s">
        <v>1385</v>
      </c>
    </row>
    <row r="241" spans="2:65" s="1" customFormat="1" ht="16.5" customHeight="1">
      <c r="B241" s="31"/>
      <c r="C241" s="179" t="s">
        <v>1059</v>
      </c>
      <c r="D241" s="179" t="s">
        <v>135</v>
      </c>
      <c r="E241" s="180" t="s">
        <v>1386</v>
      </c>
      <c r="F241" s="181" t="s">
        <v>1387</v>
      </c>
      <c r="G241" s="182" t="s">
        <v>344</v>
      </c>
      <c r="H241" s="183">
        <v>1</v>
      </c>
      <c r="I241" s="184"/>
      <c r="J241" s="185">
        <f t="shared" si="80"/>
        <v>0</v>
      </c>
      <c r="K241" s="181" t="s">
        <v>19</v>
      </c>
      <c r="L241" s="35"/>
      <c r="M241" s="186" t="s">
        <v>19</v>
      </c>
      <c r="N241" s="187" t="s">
        <v>42</v>
      </c>
      <c r="O241" s="57"/>
      <c r="P241" s="188">
        <f t="shared" si="81"/>
        <v>0</v>
      </c>
      <c r="Q241" s="188">
        <v>0</v>
      </c>
      <c r="R241" s="188">
        <f t="shared" si="82"/>
        <v>0</v>
      </c>
      <c r="S241" s="188">
        <v>0</v>
      </c>
      <c r="T241" s="189">
        <f t="shared" si="83"/>
        <v>0</v>
      </c>
      <c r="AR241" s="14" t="s">
        <v>198</v>
      </c>
      <c r="AT241" s="14" t="s">
        <v>135</v>
      </c>
      <c r="AU241" s="14" t="s">
        <v>80</v>
      </c>
      <c r="AY241" s="14" t="s">
        <v>133</v>
      </c>
      <c r="BE241" s="190">
        <f t="shared" si="84"/>
        <v>0</v>
      </c>
      <c r="BF241" s="190">
        <f t="shared" si="85"/>
        <v>0</v>
      </c>
      <c r="BG241" s="190">
        <f t="shared" si="86"/>
        <v>0</v>
      </c>
      <c r="BH241" s="190">
        <f t="shared" si="87"/>
        <v>0</v>
      </c>
      <c r="BI241" s="190">
        <f t="shared" si="88"/>
        <v>0</v>
      </c>
      <c r="BJ241" s="14" t="s">
        <v>78</v>
      </c>
      <c r="BK241" s="190">
        <f t="shared" si="89"/>
        <v>0</v>
      </c>
      <c r="BL241" s="14" t="s">
        <v>198</v>
      </c>
      <c r="BM241" s="14" t="s">
        <v>1388</v>
      </c>
    </row>
    <row r="242" spans="2:65" s="1" customFormat="1" ht="16.5" customHeight="1">
      <c r="B242" s="31"/>
      <c r="C242" s="179" t="s">
        <v>1063</v>
      </c>
      <c r="D242" s="179" t="s">
        <v>135</v>
      </c>
      <c r="E242" s="180" t="s">
        <v>1389</v>
      </c>
      <c r="F242" s="181" t="s">
        <v>1390</v>
      </c>
      <c r="G242" s="182" t="s">
        <v>575</v>
      </c>
      <c r="H242" s="183">
        <v>266.49</v>
      </c>
      <c r="I242" s="184"/>
      <c r="J242" s="185">
        <f t="shared" si="80"/>
        <v>0</v>
      </c>
      <c r="K242" s="181" t="s">
        <v>19</v>
      </c>
      <c r="L242" s="35"/>
      <c r="M242" s="186" t="s">
        <v>19</v>
      </c>
      <c r="N242" s="187" t="s">
        <v>42</v>
      </c>
      <c r="O242" s="57"/>
      <c r="P242" s="188">
        <f t="shared" si="81"/>
        <v>0</v>
      </c>
      <c r="Q242" s="188">
        <v>6.9999999999999994E-5</v>
      </c>
      <c r="R242" s="188">
        <f t="shared" si="82"/>
        <v>1.8654299999999999E-2</v>
      </c>
      <c r="S242" s="188">
        <v>0</v>
      </c>
      <c r="T242" s="189">
        <f t="shared" si="83"/>
        <v>0</v>
      </c>
      <c r="AR242" s="14" t="s">
        <v>198</v>
      </c>
      <c r="AT242" s="14" t="s">
        <v>135</v>
      </c>
      <c r="AU242" s="14" t="s">
        <v>80</v>
      </c>
      <c r="AY242" s="14" t="s">
        <v>133</v>
      </c>
      <c r="BE242" s="190">
        <f t="shared" si="84"/>
        <v>0</v>
      </c>
      <c r="BF242" s="190">
        <f t="shared" si="85"/>
        <v>0</v>
      </c>
      <c r="BG242" s="190">
        <f t="shared" si="86"/>
        <v>0</v>
      </c>
      <c r="BH242" s="190">
        <f t="shared" si="87"/>
        <v>0</v>
      </c>
      <c r="BI242" s="190">
        <f t="shared" si="88"/>
        <v>0</v>
      </c>
      <c r="BJ242" s="14" t="s">
        <v>78</v>
      </c>
      <c r="BK242" s="190">
        <f t="shared" si="89"/>
        <v>0</v>
      </c>
      <c r="BL242" s="14" t="s">
        <v>198</v>
      </c>
      <c r="BM242" s="14" t="s">
        <v>1391</v>
      </c>
    </row>
    <row r="243" spans="2:65" s="1" customFormat="1" ht="22.5" customHeight="1">
      <c r="B243" s="31"/>
      <c r="C243" s="179" t="s">
        <v>1392</v>
      </c>
      <c r="D243" s="179" t="s">
        <v>135</v>
      </c>
      <c r="E243" s="180" t="s">
        <v>1393</v>
      </c>
      <c r="F243" s="181" t="s">
        <v>1394</v>
      </c>
      <c r="G243" s="182" t="s">
        <v>344</v>
      </c>
      <c r="H243" s="183">
        <v>78</v>
      </c>
      <c r="I243" s="184"/>
      <c r="J243" s="185">
        <f t="shared" si="80"/>
        <v>0</v>
      </c>
      <c r="K243" s="181" t="s">
        <v>19</v>
      </c>
      <c r="L243" s="35"/>
      <c r="M243" s="186" t="s">
        <v>19</v>
      </c>
      <c r="N243" s="187" t="s">
        <v>42</v>
      </c>
      <c r="O243" s="57"/>
      <c r="P243" s="188">
        <f t="shared" si="81"/>
        <v>0</v>
      </c>
      <c r="Q243" s="188">
        <v>6.9999999999999994E-5</v>
      </c>
      <c r="R243" s="188">
        <f t="shared" si="82"/>
        <v>5.4599999999999996E-3</v>
      </c>
      <c r="S243" s="188">
        <v>0</v>
      </c>
      <c r="T243" s="189">
        <f t="shared" si="83"/>
        <v>0</v>
      </c>
      <c r="AR243" s="14" t="s">
        <v>198</v>
      </c>
      <c r="AT243" s="14" t="s">
        <v>135</v>
      </c>
      <c r="AU243" s="14" t="s">
        <v>80</v>
      </c>
      <c r="AY243" s="14" t="s">
        <v>133</v>
      </c>
      <c r="BE243" s="190">
        <f t="shared" si="84"/>
        <v>0</v>
      </c>
      <c r="BF243" s="190">
        <f t="shared" si="85"/>
        <v>0</v>
      </c>
      <c r="BG243" s="190">
        <f t="shared" si="86"/>
        <v>0</v>
      </c>
      <c r="BH243" s="190">
        <f t="shared" si="87"/>
        <v>0</v>
      </c>
      <c r="BI243" s="190">
        <f t="shared" si="88"/>
        <v>0</v>
      </c>
      <c r="BJ243" s="14" t="s">
        <v>78</v>
      </c>
      <c r="BK243" s="190">
        <f t="shared" si="89"/>
        <v>0</v>
      </c>
      <c r="BL243" s="14" t="s">
        <v>198</v>
      </c>
      <c r="BM243" s="14" t="s">
        <v>1395</v>
      </c>
    </row>
    <row r="244" spans="2:65" s="1" customFormat="1" ht="22.5" customHeight="1">
      <c r="B244" s="31"/>
      <c r="C244" s="179" t="s">
        <v>1396</v>
      </c>
      <c r="D244" s="179" t="s">
        <v>135</v>
      </c>
      <c r="E244" s="180" t="s">
        <v>1397</v>
      </c>
      <c r="F244" s="181" t="s">
        <v>1398</v>
      </c>
      <c r="G244" s="182" t="s">
        <v>344</v>
      </c>
      <c r="H244" s="183">
        <v>44</v>
      </c>
      <c r="I244" s="184"/>
      <c r="J244" s="185">
        <f t="shared" si="80"/>
        <v>0</v>
      </c>
      <c r="K244" s="181" t="s">
        <v>19</v>
      </c>
      <c r="L244" s="35"/>
      <c r="M244" s="186" t="s">
        <v>19</v>
      </c>
      <c r="N244" s="187" t="s">
        <v>42</v>
      </c>
      <c r="O244" s="57"/>
      <c r="P244" s="188">
        <f t="shared" si="81"/>
        <v>0</v>
      </c>
      <c r="Q244" s="188">
        <v>6.9999999999999994E-5</v>
      </c>
      <c r="R244" s="188">
        <f t="shared" si="82"/>
        <v>3.0799999999999998E-3</v>
      </c>
      <c r="S244" s="188">
        <v>0</v>
      </c>
      <c r="T244" s="189">
        <f t="shared" si="83"/>
        <v>0</v>
      </c>
      <c r="AR244" s="14" t="s">
        <v>198</v>
      </c>
      <c r="AT244" s="14" t="s">
        <v>135</v>
      </c>
      <c r="AU244" s="14" t="s">
        <v>80</v>
      </c>
      <c r="AY244" s="14" t="s">
        <v>133</v>
      </c>
      <c r="BE244" s="190">
        <f t="shared" si="84"/>
        <v>0</v>
      </c>
      <c r="BF244" s="190">
        <f t="shared" si="85"/>
        <v>0</v>
      </c>
      <c r="BG244" s="190">
        <f t="shared" si="86"/>
        <v>0</v>
      </c>
      <c r="BH244" s="190">
        <f t="shared" si="87"/>
        <v>0</v>
      </c>
      <c r="BI244" s="190">
        <f t="shared" si="88"/>
        <v>0</v>
      </c>
      <c r="BJ244" s="14" t="s">
        <v>78</v>
      </c>
      <c r="BK244" s="190">
        <f t="shared" si="89"/>
        <v>0</v>
      </c>
      <c r="BL244" s="14" t="s">
        <v>198</v>
      </c>
      <c r="BM244" s="14" t="s">
        <v>1399</v>
      </c>
    </row>
    <row r="245" spans="2:65" s="1" customFormat="1" ht="22.5" customHeight="1">
      <c r="B245" s="31"/>
      <c r="C245" s="179" t="s">
        <v>1400</v>
      </c>
      <c r="D245" s="179" t="s">
        <v>135</v>
      </c>
      <c r="E245" s="180" t="s">
        <v>1401</v>
      </c>
      <c r="F245" s="181" t="s">
        <v>1402</v>
      </c>
      <c r="G245" s="182" t="s">
        <v>344</v>
      </c>
      <c r="H245" s="183">
        <v>10</v>
      </c>
      <c r="I245" s="184"/>
      <c r="J245" s="185">
        <f t="shared" si="80"/>
        <v>0</v>
      </c>
      <c r="K245" s="181" t="s">
        <v>19</v>
      </c>
      <c r="L245" s="35"/>
      <c r="M245" s="186" t="s">
        <v>19</v>
      </c>
      <c r="N245" s="187" t="s">
        <v>42</v>
      </c>
      <c r="O245" s="57"/>
      <c r="P245" s="188">
        <f t="shared" si="81"/>
        <v>0</v>
      </c>
      <c r="Q245" s="188">
        <v>6.9999999999999994E-5</v>
      </c>
      <c r="R245" s="188">
        <f t="shared" si="82"/>
        <v>6.9999999999999988E-4</v>
      </c>
      <c r="S245" s="188">
        <v>0</v>
      </c>
      <c r="T245" s="189">
        <f t="shared" si="83"/>
        <v>0</v>
      </c>
      <c r="AR245" s="14" t="s">
        <v>198</v>
      </c>
      <c r="AT245" s="14" t="s">
        <v>135</v>
      </c>
      <c r="AU245" s="14" t="s">
        <v>80</v>
      </c>
      <c r="AY245" s="14" t="s">
        <v>133</v>
      </c>
      <c r="BE245" s="190">
        <f t="shared" si="84"/>
        <v>0</v>
      </c>
      <c r="BF245" s="190">
        <f t="shared" si="85"/>
        <v>0</v>
      </c>
      <c r="BG245" s="190">
        <f t="shared" si="86"/>
        <v>0</v>
      </c>
      <c r="BH245" s="190">
        <f t="shared" si="87"/>
        <v>0</v>
      </c>
      <c r="BI245" s="190">
        <f t="shared" si="88"/>
        <v>0</v>
      </c>
      <c r="BJ245" s="14" t="s">
        <v>78</v>
      </c>
      <c r="BK245" s="190">
        <f t="shared" si="89"/>
        <v>0</v>
      </c>
      <c r="BL245" s="14" t="s">
        <v>198</v>
      </c>
      <c r="BM245" s="14" t="s">
        <v>1403</v>
      </c>
    </row>
    <row r="246" spans="2:65" s="1" customFormat="1" ht="22.5" customHeight="1">
      <c r="B246" s="31"/>
      <c r="C246" s="179" t="s">
        <v>1404</v>
      </c>
      <c r="D246" s="179" t="s">
        <v>135</v>
      </c>
      <c r="E246" s="180" t="s">
        <v>1405</v>
      </c>
      <c r="F246" s="181" t="s">
        <v>1406</v>
      </c>
      <c r="G246" s="182" t="s">
        <v>344</v>
      </c>
      <c r="H246" s="183">
        <v>2</v>
      </c>
      <c r="I246" s="184"/>
      <c r="J246" s="185">
        <f t="shared" si="80"/>
        <v>0</v>
      </c>
      <c r="K246" s="181" t="s">
        <v>19</v>
      </c>
      <c r="L246" s="35"/>
      <c r="M246" s="186" t="s">
        <v>19</v>
      </c>
      <c r="N246" s="187" t="s">
        <v>42</v>
      </c>
      <c r="O246" s="57"/>
      <c r="P246" s="188">
        <f t="shared" si="81"/>
        <v>0</v>
      </c>
      <c r="Q246" s="188">
        <v>6.9999999999999994E-5</v>
      </c>
      <c r="R246" s="188">
        <f t="shared" si="82"/>
        <v>1.3999999999999999E-4</v>
      </c>
      <c r="S246" s="188">
        <v>0</v>
      </c>
      <c r="T246" s="189">
        <f t="shared" si="83"/>
        <v>0</v>
      </c>
      <c r="AR246" s="14" t="s">
        <v>198</v>
      </c>
      <c r="AT246" s="14" t="s">
        <v>135</v>
      </c>
      <c r="AU246" s="14" t="s">
        <v>80</v>
      </c>
      <c r="AY246" s="14" t="s">
        <v>133</v>
      </c>
      <c r="BE246" s="190">
        <f t="shared" si="84"/>
        <v>0</v>
      </c>
      <c r="BF246" s="190">
        <f t="shared" si="85"/>
        <v>0</v>
      </c>
      <c r="BG246" s="190">
        <f t="shared" si="86"/>
        <v>0</v>
      </c>
      <c r="BH246" s="190">
        <f t="shared" si="87"/>
        <v>0</v>
      </c>
      <c r="BI246" s="190">
        <f t="shared" si="88"/>
        <v>0</v>
      </c>
      <c r="BJ246" s="14" t="s">
        <v>78</v>
      </c>
      <c r="BK246" s="190">
        <f t="shared" si="89"/>
        <v>0</v>
      </c>
      <c r="BL246" s="14" t="s">
        <v>198</v>
      </c>
      <c r="BM246" s="14" t="s">
        <v>1407</v>
      </c>
    </row>
    <row r="247" spans="2:65" s="1" customFormat="1" ht="22.5" customHeight="1">
      <c r="B247" s="31"/>
      <c r="C247" s="179" t="s">
        <v>1408</v>
      </c>
      <c r="D247" s="179" t="s">
        <v>135</v>
      </c>
      <c r="E247" s="180" t="s">
        <v>1409</v>
      </c>
      <c r="F247" s="181" t="s">
        <v>1410</v>
      </c>
      <c r="G247" s="182" t="s">
        <v>344</v>
      </c>
      <c r="H247" s="183">
        <v>1</v>
      </c>
      <c r="I247" s="184"/>
      <c r="J247" s="185">
        <f t="shared" si="80"/>
        <v>0</v>
      </c>
      <c r="K247" s="181" t="s">
        <v>19</v>
      </c>
      <c r="L247" s="35"/>
      <c r="M247" s="186" t="s">
        <v>19</v>
      </c>
      <c r="N247" s="187" t="s">
        <v>42</v>
      </c>
      <c r="O247" s="57"/>
      <c r="P247" s="188">
        <f t="shared" si="81"/>
        <v>0</v>
      </c>
      <c r="Q247" s="188">
        <v>6.9999999999999994E-5</v>
      </c>
      <c r="R247" s="188">
        <f t="shared" si="82"/>
        <v>6.9999999999999994E-5</v>
      </c>
      <c r="S247" s="188">
        <v>0</v>
      </c>
      <c r="T247" s="189">
        <f t="shared" si="83"/>
        <v>0</v>
      </c>
      <c r="AR247" s="14" t="s">
        <v>198</v>
      </c>
      <c r="AT247" s="14" t="s">
        <v>135</v>
      </c>
      <c r="AU247" s="14" t="s">
        <v>80</v>
      </c>
      <c r="AY247" s="14" t="s">
        <v>133</v>
      </c>
      <c r="BE247" s="190">
        <f t="shared" si="84"/>
        <v>0</v>
      </c>
      <c r="BF247" s="190">
        <f t="shared" si="85"/>
        <v>0</v>
      </c>
      <c r="BG247" s="190">
        <f t="shared" si="86"/>
        <v>0</v>
      </c>
      <c r="BH247" s="190">
        <f t="shared" si="87"/>
        <v>0</v>
      </c>
      <c r="BI247" s="190">
        <f t="shared" si="88"/>
        <v>0</v>
      </c>
      <c r="BJ247" s="14" t="s">
        <v>78</v>
      </c>
      <c r="BK247" s="190">
        <f t="shared" si="89"/>
        <v>0</v>
      </c>
      <c r="BL247" s="14" t="s">
        <v>198</v>
      </c>
      <c r="BM247" s="14" t="s">
        <v>1411</v>
      </c>
    </row>
    <row r="248" spans="2:65" s="1" customFormat="1" ht="22.5" customHeight="1">
      <c r="B248" s="31"/>
      <c r="C248" s="179" t="s">
        <v>1412</v>
      </c>
      <c r="D248" s="179" t="s">
        <v>135</v>
      </c>
      <c r="E248" s="180" t="s">
        <v>1413</v>
      </c>
      <c r="F248" s="181" t="s">
        <v>1414</v>
      </c>
      <c r="G248" s="182" t="s">
        <v>344</v>
      </c>
      <c r="H248" s="183">
        <v>42</v>
      </c>
      <c r="I248" s="184"/>
      <c r="J248" s="185">
        <f t="shared" si="80"/>
        <v>0</v>
      </c>
      <c r="K248" s="181" t="s">
        <v>19</v>
      </c>
      <c r="L248" s="35"/>
      <c r="M248" s="186" t="s">
        <v>19</v>
      </c>
      <c r="N248" s="187" t="s">
        <v>42</v>
      </c>
      <c r="O248" s="57"/>
      <c r="P248" s="188">
        <f t="shared" si="81"/>
        <v>0</v>
      </c>
      <c r="Q248" s="188">
        <v>6.9999999999999994E-5</v>
      </c>
      <c r="R248" s="188">
        <f t="shared" si="82"/>
        <v>2.9399999999999999E-3</v>
      </c>
      <c r="S248" s="188">
        <v>0</v>
      </c>
      <c r="T248" s="189">
        <f t="shared" si="83"/>
        <v>0</v>
      </c>
      <c r="AR248" s="14" t="s">
        <v>198</v>
      </c>
      <c r="AT248" s="14" t="s">
        <v>135</v>
      </c>
      <c r="AU248" s="14" t="s">
        <v>80</v>
      </c>
      <c r="AY248" s="14" t="s">
        <v>133</v>
      </c>
      <c r="BE248" s="190">
        <f t="shared" si="84"/>
        <v>0</v>
      </c>
      <c r="BF248" s="190">
        <f t="shared" si="85"/>
        <v>0</v>
      </c>
      <c r="BG248" s="190">
        <f t="shared" si="86"/>
        <v>0</v>
      </c>
      <c r="BH248" s="190">
        <f t="shared" si="87"/>
        <v>0</v>
      </c>
      <c r="BI248" s="190">
        <f t="shared" si="88"/>
        <v>0</v>
      </c>
      <c r="BJ248" s="14" t="s">
        <v>78</v>
      </c>
      <c r="BK248" s="190">
        <f t="shared" si="89"/>
        <v>0</v>
      </c>
      <c r="BL248" s="14" t="s">
        <v>198</v>
      </c>
      <c r="BM248" s="14" t="s">
        <v>1415</v>
      </c>
    </row>
    <row r="249" spans="2:65" s="1" customFormat="1" ht="22.5" customHeight="1">
      <c r="B249" s="31"/>
      <c r="C249" s="179" t="s">
        <v>1416</v>
      </c>
      <c r="D249" s="179" t="s">
        <v>135</v>
      </c>
      <c r="E249" s="180" t="s">
        <v>1417</v>
      </c>
      <c r="F249" s="181" t="s">
        <v>1418</v>
      </c>
      <c r="G249" s="182" t="s">
        <v>344</v>
      </c>
      <c r="H249" s="183">
        <v>10</v>
      </c>
      <c r="I249" s="184"/>
      <c r="J249" s="185">
        <f t="shared" si="80"/>
        <v>0</v>
      </c>
      <c r="K249" s="181" t="s">
        <v>19</v>
      </c>
      <c r="L249" s="35"/>
      <c r="M249" s="186" t="s">
        <v>19</v>
      </c>
      <c r="N249" s="187" t="s">
        <v>42</v>
      </c>
      <c r="O249" s="57"/>
      <c r="P249" s="188">
        <f t="shared" si="81"/>
        <v>0</v>
      </c>
      <c r="Q249" s="188">
        <v>6.9999999999999994E-5</v>
      </c>
      <c r="R249" s="188">
        <f t="shared" si="82"/>
        <v>6.9999999999999988E-4</v>
      </c>
      <c r="S249" s="188">
        <v>0</v>
      </c>
      <c r="T249" s="189">
        <f t="shared" si="83"/>
        <v>0</v>
      </c>
      <c r="AR249" s="14" t="s">
        <v>198</v>
      </c>
      <c r="AT249" s="14" t="s">
        <v>135</v>
      </c>
      <c r="AU249" s="14" t="s">
        <v>80</v>
      </c>
      <c r="AY249" s="14" t="s">
        <v>133</v>
      </c>
      <c r="BE249" s="190">
        <f t="shared" si="84"/>
        <v>0</v>
      </c>
      <c r="BF249" s="190">
        <f t="shared" si="85"/>
        <v>0</v>
      </c>
      <c r="BG249" s="190">
        <f t="shared" si="86"/>
        <v>0</v>
      </c>
      <c r="BH249" s="190">
        <f t="shared" si="87"/>
        <v>0</v>
      </c>
      <c r="BI249" s="190">
        <f t="shared" si="88"/>
        <v>0</v>
      </c>
      <c r="BJ249" s="14" t="s">
        <v>78</v>
      </c>
      <c r="BK249" s="190">
        <f t="shared" si="89"/>
        <v>0</v>
      </c>
      <c r="BL249" s="14" t="s">
        <v>198</v>
      </c>
      <c r="BM249" s="14" t="s">
        <v>1419</v>
      </c>
    </row>
    <row r="250" spans="2:65" s="1" customFormat="1" ht="22.5" customHeight="1">
      <c r="B250" s="31"/>
      <c r="C250" s="179" t="s">
        <v>1420</v>
      </c>
      <c r="D250" s="179" t="s">
        <v>135</v>
      </c>
      <c r="E250" s="180" t="s">
        <v>1421</v>
      </c>
      <c r="F250" s="181" t="s">
        <v>1422</v>
      </c>
      <c r="G250" s="182" t="s">
        <v>344</v>
      </c>
      <c r="H250" s="183">
        <v>2</v>
      </c>
      <c r="I250" s="184"/>
      <c r="J250" s="185">
        <f t="shared" si="80"/>
        <v>0</v>
      </c>
      <c r="K250" s="181" t="s">
        <v>19</v>
      </c>
      <c r="L250" s="35"/>
      <c r="M250" s="186" t="s">
        <v>19</v>
      </c>
      <c r="N250" s="187" t="s">
        <v>42</v>
      </c>
      <c r="O250" s="57"/>
      <c r="P250" s="188">
        <f t="shared" si="81"/>
        <v>0</v>
      </c>
      <c r="Q250" s="188">
        <v>6.9999999999999994E-5</v>
      </c>
      <c r="R250" s="188">
        <f t="shared" si="82"/>
        <v>1.3999999999999999E-4</v>
      </c>
      <c r="S250" s="188">
        <v>0</v>
      </c>
      <c r="T250" s="189">
        <f t="shared" si="83"/>
        <v>0</v>
      </c>
      <c r="AR250" s="14" t="s">
        <v>198</v>
      </c>
      <c r="AT250" s="14" t="s">
        <v>135</v>
      </c>
      <c r="AU250" s="14" t="s">
        <v>80</v>
      </c>
      <c r="AY250" s="14" t="s">
        <v>133</v>
      </c>
      <c r="BE250" s="190">
        <f t="shared" si="84"/>
        <v>0</v>
      </c>
      <c r="BF250" s="190">
        <f t="shared" si="85"/>
        <v>0</v>
      </c>
      <c r="BG250" s="190">
        <f t="shared" si="86"/>
        <v>0</v>
      </c>
      <c r="BH250" s="190">
        <f t="shared" si="87"/>
        <v>0</v>
      </c>
      <c r="BI250" s="190">
        <f t="shared" si="88"/>
        <v>0</v>
      </c>
      <c r="BJ250" s="14" t="s">
        <v>78</v>
      </c>
      <c r="BK250" s="190">
        <f t="shared" si="89"/>
        <v>0</v>
      </c>
      <c r="BL250" s="14" t="s">
        <v>198</v>
      </c>
      <c r="BM250" s="14" t="s">
        <v>1423</v>
      </c>
    </row>
    <row r="251" spans="2:65" s="1" customFormat="1" ht="22.5" customHeight="1">
      <c r="B251" s="31"/>
      <c r="C251" s="179" t="s">
        <v>1424</v>
      </c>
      <c r="D251" s="179" t="s">
        <v>135</v>
      </c>
      <c r="E251" s="180" t="s">
        <v>1425</v>
      </c>
      <c r="F251" s="181" t="s">
        <v>1426</v>
      </c>
      <c r="G251" s="182" t="s">
        <v>344</v>
      </c>
      <c r="H251" s="183">
        <v>84</v>
      </c>
      <c r="I251" s="184"/>
      <c r="J251" s="185">
        <f t="shared" si="80"/>
        <v>0</v>
      </c>
      <c r="K251" s="181" t="s">
        <v>19</v>
      </c>
      <c r="L251" s="35"/>
      <c r="M251" s="186" t="s">
        <v>19</v>
      </c>
      <c r="N251" s="187" t="s">
        <v>42</v>
      </c>
      <c r="O251" s="57"/>
      <c r="P251" s="188">
        <f t="shared" si="81"/>
        <v>0</v>
      </c>
      <c r="Q251" s="188">
        <v>6.9999999999999994E-5</v>
      </c>
      <c r="R251" s="188">
        <f t="shared" si="82"/>
        <v>5.8799999999999998E-3</v>
      </c>
      <c r="S251" s="188">
        <v>0</v>
      </c>
      <c r="T251" s="189">
        <f t="shared" si="83"/>
        <v>0</v>
      </c>
      <c r="AR251" s="14" t="s">
        <v>198</v>
      </c>
      <c r="AT251" s="14" t="s">
        <v>135</v>
      </c>
      <c r="AU251" s="14" t="s">
        <v>80</v>
      </c>
      <c r="AY251" s="14" t="s">
        <v>133</v>
      </c>
      <c r="BE251" s="190">
        <f t="shared" si="84"/>
        <v>0</v>
      </c>
      <c r="BF251" s="190">
        <f t="shared" si="85"/>
        <v>0</v>
      </c>
      <c r="BG251" s="190">
        <f t="shared" si="86"/>
        <v>0</v>
      </c>
      <c r="BH251" s="190">
        <f t="shared" si="87"/>
        <v>0</v>
      </c>
      <c r="BI251" s="190">
        <f t="shared" si="88"/>
        <v>0</v>
      </c>
      <c r="BJ251" s="14" t="s">
        <v>78</v>
      </c>
      <c r="BK251" s="190">
        <f t="shared" si="89"/>
        <v>0</v>
      </c>
      <c r="BL251" s="14" t="s">
        <v>198</v>
      </c>
      <c r="BM251" s="14" t="s">
        <v>1427</v>
      </c>
    </row>
    <row r="252" spans="2:65" s="1" customFormat="1" ht="22.5" customHeight="1">
      <c r="B252" s="31"/>
      <c r="C252" s="179" t="s">
        <v>1428</v>
      </c>
      <c r="D252" s="179" t="s">
        <v>135</v>
      </c>
      <c r="E252" s="180" t="s">
        <v>1429</v>
      </c>
      <c r="F252" s="181" t="s">
        <v>1430</v>
      </c>
      <c r="G252" s="182" t="s">
        <v>344</v>
      </c>
      <c r="H252" s="183">
        <v>44</v>
      </c>
      <c r="I252" s="184"/>
      <c r="J252" s="185">
        <f t="shared" si="80"/>
        <v>0</v>
      </c>
      <c r="K252" s="181" t="s">
        <v>19</v>
      </c>
      <c r="L252" s="35"/>
      <c r="M252" s="186" t="s">
        <v>19</v>
      </c>
      <c r="N252" s="187" t="s">
        <v>42</v>
      </c>
      <c r="O252" s="57"/>
      <c r="P252" s="188">
        <f t="shared" si="81"/>
        <v>0</v>
      </c>
      <c r="Q252" s="188">
        <v>6.9999999999999994E-5</v>
      </c>
      <c r="R252" s="188">
        <f t="shared" si="82"/>
        <v>3.0799999999999998E-3</v>
      </c>
      <c r="S252" s="188">
        <v>0</v>
      </c>
      <c r="T252" s="189">
        <f t="shared" si="83"/>
        <v>0</v>
      </c>
      <c r="AR252" s="14" t="s">
        <v>198</v>
      </c>
      <c r="AT252" s="14" t="s">
        <v>135</v>
      </c>
      <c r="AU252" s="14" t="s">
        <v>80</v>
      </c>
      <c r="AY252" s="14" t="s">
        <v>133</v>
      </c>
      <c r="BE252" s="190">
        <f t="shared" si="84"/>
        <v>0</v>
      </c>
      <c r="BF252" s="190">
        <f t="shared" si="85"/>
        <v>0</v>
      </c>
      <c r="BG252" s="190">
        <f t="shared" si="86"/>
        <v>0</v>
      </c>
      <c r="BH252" s="190">
        <f t="shared" si="87"/>
        <v>0</v>
      </c>
      <c r="BI252" s="190">
        <f t="shared" si="88"/>
        <v>0</v>
      </c>
      <c r="BJ252" s="14" t="s">
        <v>78</v>
      </c>
      <c r="BK252" s="190">
        <f t="shared" si="89"/>
        <v>0</v>
      </c>
      <c r="BL252" s="14" t="s">
        <v>198</v>
      </c>
      <c r="BM252" s="14" t="s">
        <v>1431</v>
      </c>
    </row>
    <row r="253" spans="2:65" s="1" customFormat="1" ht="22.5" customHeight="1">
      <c r="B253" s="31"/>
      <c r="C253" s="179" t="s">
        <v>1432</v>
      </c>
      <c r="D253" s="179" t="s">
        <v>135</v>
      </c>
      <c r="E253" s="180" t="s">
        <v>1433</v>
      </c>
      <c r="F253" s="181" t="s">
        <v>1434</v>
      </c>
      <c r="G253" s="182" t="s">
        <v>344</v>
      </c>
      <c r="H253" s="183">
        <v>6</v>
      </c>
      <c r="I253" s="184"/>
      <c r="J253" s="185">
        <f t="shared" si="80"/>
        <v>0</v>
      </c>
      <c r="K253" s="181" t="s">
        <v>19</v>
      </c>
      <c r="L253" s="35"/>
      <c r="M253" s="186" t="s">
        <v>19</v>
      </c>
      <c r="N253" s="187" t="s">
        <v>42</v>
      </c>
      <c r="O253" s="57"/>
      <c r="P253" s="188">
        <f t="shared" si="81"/>
        <v>0</v>
      </c>
      <c r="Q253" s="188">
        <v>6.9999999999999994E-5</v>
      </c>
      <c r="R253" s="188">
        <f t="shared" si="82"/>
        <v>4.1999999999999996E-4</v>
      </c>
      <c r="S253" s="188">
        <v>0</v>
      </c>
      <c r="T253" s="189">
        <f t="shared" si="83"/>
        <v>0</v>
      </c>
      <c r="AR253" s="14" t="s">
        <v>198</v>
      </c>
      <c r="AT253" s="14" t="s">
        <v>135</v>
      </c>
      <c r="AU253" s="14" t="s">
        <v>80</v>
      </c>
      <c r="AY253" s="14" t="s">
        <v>133</v>
      </c>
      <c r="BE253" s="190">
        <f t="shared" si="84"/>
        <v>0</v>
      </c>
      <c r="BF253" s="190">
        <f t="shared" si="85"/>
        <v>0</v>
      </c>
      <c r="BG253" s="190">
        <f t="shared" si="86"/>
        <v>0</v>
      </c>
      <c r="BH253" s="190">
        <f t="shared" si="87"/>
        <v>0</v>
      </c>
      <c r="BI253" s="190">
        <f t="shared" si="88"/>
        <v>0</v>
      </c>
      <c r="BJ253" s="14" t="s">
        <v>78</v>
      </c>
      <c r="BK253" s="190">
        <f t="shared" si="89"/>
        <v>0</v>
      </c>
      <c r="BL253" s="14" t="s">
        <v>198</v>
      </c>
      <c r="BM253" s="14" t="s">
        <v>1435</v>
      </c>
    </row>
    <row r="254" spans="2:65" s="1" customFormat="1" ht="22.5" customHeight="1">
      <c r="B254" s="31"/>
      <c r="C254" s="179" t="s">
        <v>1436</v>
      </c>
      <c r="D254" s="179" t="s">
        <v>135</v>
      </c>
      <c r="E254" s="180" t="s">
        <v>1437</v>
      </c>
      <c r="F254" s="181" t="s">
        <v>1438</v>
      </c>
      <c r="G254" s="182" t="s">
        <v>344</v>
      </c>
      <c r="H254" s="183">
        <v>10</v>
      </c>
      <c r="I254" s="184"/>
      <c r="J254" s="185">
        <f t="shared" si="80"/>
        <v>0</v>
      </c>
      <c r="K254" s="181" t="s">
        <v>19</v>
      </c>
      <c r="L254" s="35"/>
      <c r="M254" s="186" t="s">
        <v>19</v>
      </c>
      <c r="N254" s="187" t="s">
        <v>42</v>
      </c>
      <c r="O254" s="57"/>
      <c r="P254" s="188">
        <f t="shared" si="81"/>
        <v>0</v>
      </c>
      <c r="Q254" s="188">
        <v>6.9999999999999994E-5</v>
      </c>
      <c r="R254" s="188">
        <f t="shared" si="82"/>
        <v>6.9999999999999988E-4</v>
      </c>
      <c r="S254" s="188">
        <v>0</v>
      </c>
      <c r="T254" s="189">
        <f t="shared" si="83"/>
        <v>0</v>
      </c>
      <c r="AR254" s="14" t="s">
        <v>198</v>
      </c>
      <c r="AT254" s="14" t="s">
        <v>135</v>
      </c>
      <c r="AU254" s="14" t="s">
        <v>80</v>
      </c>
      <c r="AY254" s="14" t="s">
        <v>133</v>
      </c>
      <c r="BE254" s="190">
        <f t="shared" si="84"/>
        <v>0</v>
      </c>
      <c r="BF254" s="190">
        <f t="shared" si="85"/>
        <v>0</v>
      </c>
      <c r="BG254" s="190">
        <f t="shared" si="86"/>
        <v>0</v>
      </c>
      <c r="BH254" s="190">
        <f t="shared" si="87"/>
        <v>0</v>
      </c>
      <c r="BI254" s="190">
        <f t="shared" si="88"/>
        <v>0</v>
      </c>
      <c r="BJ254" s="14" t="s">
        <v>78</v>
      </c>
      <c r="BK254" s="190">
        <f t="shared" si="89"/>
        <v>0</v>
      </c>
      <c r="BL254" s="14" t="s">
        <v>198</v>
      </c>
      <c r="BM254" s="14" t="s">
        <v>1439</v>
      </c>
    </row>
    <row r="255" spans="2:65" s="1" customFormat="1" ht="22.5" customHeight="1">
      <c r="B255" s="31"/>
      <c r="C255" s="179" t="s">
        <v>1440</v>
      </c>
      <c r="D255" s="179" t="s">
        <v>135</v>
      </c>
      <c r="E255" s="180" t="s">
        <v>1441</v>
      </c>
      <c r="F255" s="181" t="s">
        <v>1442</v>
      </c>
      <c r="G255" s="182" t="s">
        <v>344</v>
      </c>
      <c r="H255" s="183">
        <v>6</v>
      </c>
      <c r="I255" s="184"/>
      <c r="J255" s="185">
        <f t="shared" si="80"/>
        <v>0</v>
      </c>
      <c r="K255" s="181" t="s">
        <v>19</v>
      </c>
      <c r="L255" s="35"/>
      <c r="M255" s="186" t="s">
        <v>19</v>
      </c>
      <c r="N255" s="187" t="s">
        <v>42</v>
      </c>
      <c r="O255" s="57"/>
      <c r="P255" s="188">
        <f t="shared" si="81"/>
        <v>0</v>
      </c>
      <c r="Q255" s="188">
        <v>6.9999999999999994E-5</v>
      </c>
      <c r="R255" s="188">
        <f t="shared" si="82"/>
        <v>4.1999999999999996E-4</v>
      </c>
      <c r="S255" s="188">
        <v>0</v>
      </c>
      <c r="T255" s="189">
        <f t="shared" si="83"/>
        <v>0</v>
      </c>
      <c r="AR255" s="14" t="s">
        <v>198</v>
      </c>
      <c r="AT255" s="14" t="s">
        <v>135</v>
      </c>
      <c r="AU255" s="14" t="s">
        <v>80</v>
      </c>
      <c r="AY255" s="14" t="s">
        <v>133</v>
      </c>
      <c r="BE255" s="190">
        <f t="shared" si="84"/>
        <v>0</v>
      </c>
      <c r="BF255" s="190">
        <f t="shared" si="85"/>
        <v>0</v>
      </c>
      <c r="BG255" s="190">
        <f t="shared" si="86"/>
        <v>0</v>
      </c>
      <c r="BH255" s="190">
        <f t="shared" si="87"/>
        <v>0</v>
      </c>
      <c r="BI255" s="190">
        <f t="shared" si="88"/>
        <v>0</v>
      </c>
      <c r="BJ255" s="14" t="s">
        <v>78</v>
      </c>
      <c r="BK255" s="190">
        <f t="shared" si="89"/>
        <v>0</v>
      </c>
      <c r="BL255" s="14" t="s">
        <v>198</v>
      </c>
      <c r="BM255" s="14" t="s">
        <v>1443</v>
      </c>
    </row>
    <row r="256" spans="2:65" s="1" customFormat="1" ht="22.5" customHeight="1">
      <c r="B256" s="31"/>
      <c r="C256" s="179" t="s">
        <v>1444</v>
      </c>
      <c r="D256" s="179" t="s">
        <v>135</v>
      </c>
      <c r="E256" s="180" t="s">
        <v>1445</v>
      </c>
      <c r="F256" s="181" t="s">
        <v>1446</v>
      </c>
      <c r="G256" s="182" t="s">
        <v>344</v>
      </c>
      <c r="H256" s="183">
        <v>3</v>
      </c>
      <c r="I256" s="184"/>
      <c r="J256" s="185">
        <f t="shared" si="80"/>
        <v>0</v>
      </c>
      <c r="K256" s="181" t="s">
        <v>19</v>
      </c>
      <c r="L256" s="35"/>
      <c r="M256" s="186" t="s">
        <v>19</v>
      </c>
      <c r="N256" s="187" t="s">
        <v>42</v>
      </c>
      <c r="O256" s="57"/>
      <c r="P256" s="188">
        <f t="shared" si="81"/>
        <v>0</v>
      </c>
      <c r="Q256" s="188">
        <v>6.9999999999999994E-5</v>
      </c>
      <c r="R256" s="188">
        <f t="shared" si="82"/>
        <v>2.0999999999999998E-4</v>
      </c>
      <c r="S256" s="188">
        <v>0</v>
      </c>
      <c r="T256" s="189">
        <f t="shared" si="83"/>
        <v>0</v>
      </c>
      <c r="AR256" s="14" t="s">
        <v>198</v>
      </c>
      <c r="AT256" s="14" t="s">
        <v>135</v>
      </c>
      <c r="AU256" s="14" t="s">
        <v>80</v>
      </c>
      <c r="AY256" s="14" t="s">
        <v>133</v>
      </c>
      <c r="BE256" s="190">
        <f t="shared" si="84"/>
        <v>0</v>
      </c>
      <c r="BF256" s="190">
        <f t="shared" si="85"/>
        <v>0</v>
      </c>
      <c r="BG256" s="190">
        <f t="shared" si="86"/>
        <v>0</v>
      </c>
      <c r="BH256" s="190">
        <f t="shared" si="87"/>
        <v>0</v>
      </c>
      <c r="BI256" s="190">
        <f t="shared" si="88"/>
        <v>0</v>
      </c>
      <c r="BJ256" s="14" t="s">
        <v>78</v>
      </c>
      <c r="BK256" s="190">
        <f t="shared" si="89"/>
        <v>0</v>
      </c>
      <c r="BL256" s="14" t="s">
        <v>198</v>
      </c>
      <c r="BM256" s="14" t="s">
        <v>1447</v>
      </c>
    </row>
    <row r="257" spans="2:65" s="1" customFormat="1" ht="22.5" customHeight="1">
      <c r="B257" s="31"/>
      <c r="C257" s="179" t="s">
        <v>1448</v>
      </c>
      <c r="D257" s="179" t="s">
        <v>135</v>
      </c>
      <c r="E257" s="180" t="s">
        <v>1449</v>
      </c>
      <c r="F257" s="181" t="s">
        <v>1450</v>
      </c>
      <c r="G257" s="182" t="s">
        <v>344</v>
      </c>
      <c r="H257" s="183">
        <v>2</v>
      </c>
      <c r="I257" s="184"/>
      <c r="J257" s="185">
        <f t="shared" si="80"/>
        <v>0</v>
      </c>
      <c r="K257" s="181" t="s">
        <v>19</v>
      </c>
      <c r="L257" s="35"/>
      <c r="M257" s="186" t="s">
        <v>19</v>
      </c>
      <c r="N257" s="187" t="s">
        <v>42</v>
      </c>
      <c r="O257" s="57"/>
      <c r="P257" s="188">
        <f t="shared" si="81"/>
        <v>0</v>
      </c>
      <c r="Q257" s="188">
        <v>6.9999999999999994E-5</v>
      </c>
      <c r="R257" s="188">
        <f t="shared" si="82"/>
        <v>1.3999999999999999E-4</v>
      </c>
      <c r="S257" s="188">
        <v>0</v>
      </c>
      <c r="T257" s="189">
        <f t="shared" si="83"/>
        <v>0</v>
      </c>
      <c r="AR257" s="14" t="s">
        <v>198</v>
      </c>
      <c r="AT257" s="14" t="s">
        <v>135</v>
      </c>
      <c r="AU257" s="14" t="s">
        <v>80</v>
      </c>
      <c r="AY257" s="14" t="s">
        <v>133</v>
      </c>
      <c r="BE257" s="190">
        <f t="shared" si="84"/>
        <v>0</v>
      </c>
      <c r="BF257" s="190">
        <f t="shared" si="85"/>
        <v>0</v>
      </c>
      <c r="BG257" s="190">
        <f t="shared" si="86"/>
        <v>0</v>
      </c>
      <c r="BH257" s="190">
        <f t="shared" si="87"/>
        <v>0</v>
      </c>
      <c r="BI257" s="190">
        <f t="shared" si="88"/>
        <v>0</v>
      </c>
      <c r="BJ257" s="14" t="s">
        <v>78</v>
      </c>
      <c r="BK257" s="190">
        <f t="shared" si="89"/>
        <v>0</v>
      </c>
      <c r="BL257" s="14" t="s">
        <v>198</v>
      </c>
      <c r="BM257" s="14" t="s">
        <v>1451</v>
      </c>
    </row>
    <row r="258" spans="2:65" s="1" customFormat="1" ht="22.5" customHeight="1">
      <c r="B258" s="31"/>
      <c r="C258" s="179" t="s">
        <v>1452</v>
      </c>
      <c r="D258" s="179" t="s">
        <v>135</v>
      </c>
      <c r="E258" s="180" t="s">
        <v>1453</v>
      </c>
      <c r="F258" s="181" t="s">
        <v>1454</v>
      </c>
      <c r="G258" s="182" t="s">
        <v>344</v>
      </c>
      <c r="H258" s="183">
        <v>3</v>
      </c>
      <c r="I258" s="184"/>
      <c r="J258" s="185">
        <f t="shared" si="80"/>
        <v>0</v>
      </c>
      <c r="K258" s="181" t="s">
        <v>19</v>
      </c>
      <c r="L258" s="35"/>
      <c r="M258" s="186" t="s">
        <v>19</v>
      </c>
      <c r="N258" s="187" t="s">
        <v>42</v>
      </c>
      <c r="O258" s="57"/>
      <c r="P258" s="188">
        <f t="shared" si="81"/>
        <v>0</v>
      </c>
      <c r="Q258" s="188">
        <v>6.9999999999999994E-5</v>
      </c>
      <c r="R258" s="188">
        <f t="shared" si="82"/>
        <v>2.0999999999999998E-4</v>
      </c>
      <c r="S258" s="188">
        <v>0</v>
      </c>
      <c r="T258" s="189">
        <f t="shared" si="83"/>
        <v>0</v>
      </c>
      <c r="AR258" s="14" t="s">
        <v>198</v>
      </c>
      <c r="AT258" s="14" t="s">
        <v>135</v>
      </c>
      <c r="AU258" s="14" t="s">
        <v>80</v>
      </c>
      <c r="AY258" s="14" t="s">
        <v>133</v>
      </c>
      <c r="BE258" s="190">
        <f t="shared" si="84"/>
        <v>0</v>
      </c>
      <c r="BF258" s="190">
        <f t="shared" si="85"/>
        <v>0</v>
      </c>
      <c r="BG258" s="190">
        <f t="shared" si="86"/>
        <v>0</v>
      </c>
      <c r="BH258" s="190">
        <f t="shared" si="87"/>
        <v>0</v>
      </c>
      <c r="BI258" s="190">
        <f t="shared" si="88"/>
        <v>0</v>
      </c>
      <c r="BJ258" s="14" t="s">
        <v>78</v>
      </c>
      <c r="BK258" s="190">
        <f t="shared" si="89"/>
        <v>0</v>
      </c>
      <c r="BL258" s="14" t="s">
        <v>198</v>
      </c>
      <c r="BM258" s="14" t="s">
        <v>1455</v>
      </c>
    </row>
    <row r="259" spans="2:65" s="1" customFormat="1" ht="22.5" customHeight="1">
      <c r="B259" s="31"/>
      <c r="C259" s="179" t="s">
        <v>1456</v>
      </c>
      <c r="D259" s="179" t="s">
        <v>135</v>
      </c>
      <c r="E259" s="180" t="s">
        <v>610</v>
      </c>
      <c r="F259" s="181" t="s">
        <v>611</v>
      </c>
      <c r="G259" s="182" t="s">
        <v>344</v>
      </c>
      <c r="H259" s="183">
        <v>9</v>
      </c>
      <c r="I259" s="184"/>
      <c r="J259" s="185">
        <f t="shared" si="80"/>
        <v>0</v>
      </c>
      <c r="K259" s="181" t="s">
        <v>19</v>
      </c>
      <c r="L259" s="35"/>
      <c r="M259" s="186" t="s">
        <v>19</v>
      </c>
      <c r="N259" s="187" t="s">
        <v>42</v>
      </c>
      <c r="O259" s="57"/>
      <c r="P259" s="188">
        <f t="shared" si="81"/>
        <v>0</v>
      </c>
      <c r="Q259" s="188">
        <v>6.9999999999999994E-5</v>
      </c>
      <c r="R259" s="188">
        <f t="shared" si="82"/>
        <v>6.2999999999999992E-4</v>
      </c>
      <c r="S259" s="188">
        <v>0</v>
      </c>
      <c r="T259" s="189">
        <f t="shared" si="83"/>
        <v>0</v>
      </c>
      <c r="AR259" s="14" t="s">
        <v>198</v>
      </c>
      <c r="AT259" s="14" t="s">
        <v>135</v>
      </c>
      <c r="AU259" s="14" t="s">
        <v>80</v>
      </c>
      <c r="AY259" s="14" t="s">
        <v>133</v>
      </c>
      <c r="BE259" s="190">
        <f t="shared" si="84"/>
        <v>0</v>
      </c>
      <c r="BF259" s="190">
        <f t="shared" si="85"/>
        <v>0</v>
      </c>
      <c r="BG259" s="190">
        <f t="shared" si="86"/>
        <v>0</v>
      </c>
      <c r="BH259" s="190">
        <f t="shared" si="87"/>
        <v>0</v>
      </c>
      <c r="BI259" s="190">
        <f t="shared" si="88"/>
        <v>0</v>
      </c>
      <c r="BJ259" s="14" t="s">
        <v>78</v>
      </c>
      <c r="BK259" s="190">
        <f t="shared" si="89"/>
        <v>0</v>
      </c>
      <c r="BL259" s="14" t="s">
        <v>198</v>
      </c>
      <c r="BM259" s="14" t="s">
        <v>612</v>
      </c>
    </row>
    <row r="260" spans="2:65" s="1" customFormat="1" ht="22.5" customHeight="1">
      <c r="B260" s="31"/>
      <c r="C260" s="179" t="s">
        <v>1457</v>
      </c>
      <c r="D260" s="179" t="s">
        <v>135</v>
      </c>
      <c r="E260" s="180" t="s">
        <v>1458</v>
      </c>
      <c r="F260" s="181" t="s">
        <v>1459</v>
      </c>
      <c r="G260" s="182" t="s">
        <v>344</v>
      </c>
      <c r="H260" s="183">
        <v>8</v>
      </c>
      <c r="I260" s="184"/>
      <c r="J260" s="185">
        <f t="shared" si="80"/>
        <v>0</v>
      </c>
      <c r="K260" s="181" t="s">
        <v>19</v>
      </c>
      <c r="L260" s="35"/>
      <c r="M260" s="186" t="s">
        <v>19</v>
      </c>
      <c r="N260" s="187" t="s">
        <v>42</v>
      </c>
      <c r="O260" s="57"/>
      <c r="P260" s="188">
        <f t="shared" si="81"/>
        <v>0</v>
      </c>
      <c r="Q260" s="188">
        <v>6.9999999999999994E-5</v>
      </c>
      <c r="R260" s="188">
        <f t="shared" si="82"/>
        <v>5.5999999999999995E-4</v>
      </c>
      <c r="S260" s="188">
        <v>0</v>
      </c>
      <c r="T260" s="189">
        <f t="shared" si="83"/>
        <v>0</v>
      </c>
      <c r="AR260" s="14" t="s">
        <v>198</v>
      </c>
      <c r="AT260" s="14" t="s">
        <v>135</v>
      </c>
      <c r="AU260" s="14" t="s">
        <v>80</v>
      </c>
      <c r="AY260" s="14" t="s">
        <v>133</v>
      </c>
      <c r="BE260" s="190">
        <f t="shared" si="84"/>
        <v>0</v>
      </c>
      <c r="BF260" s="190">
        <f t="shared" si="85"/>
        <v>0</v>
      </c>
      <c r="BG260" s="190">
        <f t="shared" si="86"/>
        <v>0</v>
      </c>
      <c r="BH260" s="190">
        <f t="shared" si="87"/>
        <v>0</v>
      </c>
      <c r="BI260" s="190">
        <f t="shared" si="88"/>
        <v>0</v>
      </c>
      <c r="BJ260" s="14" t="s">
        <v>78</v>
      </c>
      <c r="BK260" s="190">
        <f t="shared" si="89"/>
        <v>0</v>
      </c>
      <c r="BL260" s="14" t="s">
        <v>198</v>
      </c>
      <c r="BM260" s="14" t="s">
        <v>1460</v>
      </c>
    </row>
    <row r="261" spans="2:65" s="1" customFormat="1" ht="22.5" customHeight="1">
      <c r="B261" s="31"/>
      <c r="C261" s="179" t="s">
        <v>1461</v>
      </c>
      <c r="D261" s="179" t="s">
        <v>135</v>
      </c>
      <c r="E261" s="180" t="s">
        <v>1462</v>
      </c>
      <c r="F261" s="181" t="s">
        <v>1463</v>
      </c>
      <c r="G261" s="182" t="s">
        <v>344</v>
      </c>
      <c r="H261" s="183">
        <v>2</v>
      </c>
      <c r="I261" s="184"/>
      <c r="J261" s="185">
        <f t="shared" si="80"/>
        <v>0</v>
      </c>
      <c r="K261" s="181" t="s">
        <v>19</v>
      </c>
      <c r="L261" s="35"/>
      <c r="M261" s="186" t="s">
        <v>19</v>
      </c>
      <c r="N261" s="187" t="s">
        <v>42</v>
      </c>
      <c r="O261" s="57"/>
      <c r="P261" s="188">
        <f t="shared" si="81"/>
        <v>0</v>
      </c>
      <c r="Q261" s="188">
        <v>6.9999999999999994E-5</v>
      </c>
      <c r="R261" s="188">
        <f t="shared" si="82"/>
        <v>1.3999999999999999E-4</v>
      </c>
      <c r="S261" s="188">
        <v>0</v>
      </c>
      <c r="T261" s="189">
        <f t="shared" si="83"/>
        <v>0</v>
      </c>
      <c r="AR261" s="14" t="s">
        <v>198</v>
      </c>
      <c r="AT261" s="14" t="s">
        <v>135</v>
      </c>
      <c r="AU261" s="14" t="s">
        <v>80</v>
      </c>
      <c r="AY261" s="14" t="s">
        <v>133</v>
      </c>
      <c r="BE261" s="190">
        <f t="shared" si="84"/>
        <v>0</v>
      </c>
      <c r="BF261" s="190">
        <f t="shared" si="85"/>
        <v>0</v>
      </c>
      <c r="BG261" s="190">
        <f t="shared" si="86"/>
        <v>0</v>
      </c>
      <c r="BH261" s="190">
        <f t="shared" si="87"/>
        <v>0</v>
      </c>
      <c r="BI261" s="190">
        <f t="shared" si="88"/>
        <v>0</v>
      </c>
      <c r="BJ261" s="14" t="s">
        <v>78</v>
      </c>
      <c r="BK261" s="190">
        <f t="shared" si="89"/>
        <v>0</v>
      </c>
      <c r="BL261" s="14" t="s">
        <v>198</v>
      </c>
      <c r="BM261" s="14" t="s">
        <v>1464</v>
      </c>
    </row>
    <row r="262" spans="2:65" s="1" customFormat="1" ht="22.5" customHeight="1">
      <c r="B262" s="31"/>
      <c r="C262" s="179" t="s">
        <v>1465</v>
      </c>
      <c r="D262" s="179" t="s">
        <v>135</v>
      </c>
      <c r="E262" s="180" t="s">
        <v>1466</v>
      </c>
      <c r="F262" s="181" t="s">
        <v>1467</v>
      </c>
      <c r="G262" s="182" t="s">
        <v>344</v>
      </c>
      <c r="H262" s="183">
        <v>3</v>
      </c>
      <c r="I262" s="184"/>
      <c r="J262" s="185">
        <f t="shared" si="80"/>
        <v>0</v>
      </c>
      <c r="K262" s="181" t="s">
        <v>19</v>
      </c>
      <c r="L262" s="35"/>
      <c r="M262" s="186" t="s">
        <v>19</v>
      </c>
      <c r="N262" s="187" t="s">
        <v>42</v>
      </c>
      <c r="O262" s="57"/>
      <c r="P262" s="188">
        <f t="shared" si="81"/>
        <v>0</v>
      </c>
      <c r="Q262" s="188">
        <v>6.9999999999999994E-5</v>
      </c>
      <c r="R262" s="188">
        <f t="shared" si="82"/>
        <v>2.0999999999999998E-4</v>
      </c>
      <c r="S262" s="188">
        <v>0</v>
      </c>
      <c r="T262" s="189">
        <f t="shared" si="83"/>
        <v>0</v>
      </c>
      <c r="AR262" s="14" t="s">
        <v>198</v>
      </c>
      <c r="AT262" s="14" t="s">
        <v>135</v>
      </c>
      <c r="AU262" s="14" t="s">
        <v>80</v>
      </c>
      <c r="AY262" s="14" t="s">
        <v>133</v>
      </c>
      <c r="BE262" s="190">
        <f t="shared" si="84"/>
        <v>0</v>
      </c>
      <c r="BF262" s="190">
        <f t="shared" si="85"/>
        <v>0</v>
      </c>
      <c r="BG262" s="190">
        <f t="shared" si="86"/>
        <v>0</v>
      </c>
      <c r="BH262" s="190">
        <f t="shared" si="87"/>
        <v>0</v>
      </c>
      <c r="BI262" s="190">
        <f t="shared" si="88"/>
        <v>0</v>
      </c>
      <c r="BJ262" s="14" t="s">
        <v>78</v>
      </c>
      <c r="BK262" s="190">
        <f t="shared" si="89"/>
        <v>0</v>
      </c>
      <c r="BL262" s="14" t="s">
        <v>198</v>
      </c>
      <c r="BM262" s="14" t="s">
        <v>1468</v>
      </c>
    </row>
    <row r="263" spans="2:65" s="1" customFormat="1" ht="22.5" customHeight="1">
      <c r="B263" s="31"/>
      <c r="C263" s="179" t="s">
        <v>1469</v>
      </c>
      <c r="D263" s="179" t="s">
        <v>135</v>
      </c>
      <c r="E263" s="180" t="s">
        <v>1470</v>
      </c>
      <c r="F263" s="181" t="s">
        <v>1471</v>
      </c>
      <c r="G263" s="182" t="s">
        <v>344</v>
      </c>
      <c r="H263" s="183">
        <v>9</v>
      </c>
      <c r="I263" s="184"/>
      <c r="J263" s="185">
        <f t="shared" si="80"/>
        <v>0</v>
      </c>
      <c r="K263" s="181" t="s">
        <v>19</v>
      </c>
      <c r="L263" s="35"/>
      <c r="M263" s="186" t="s">
        <v>19</v>
      </c>
      <c r="N263" s="187" t="s">
        <v>42</v>
      </c>
      <c r="O263" s="57"/>
      <c r="P263" s="188">
        <f t="shared" si="81"/>
        <v>0</v>
      </c>
      <c r="Q263" s="188">
        <v>6.9999999999999994E-5</v>
      </c>
      <c r="R263" s="188">
        <f t="shared" si="82"/>
        <v>6.2999999999999992E-4</v>
      </c>
      <c r="S263" s="188">
        <v>0</v>
      </c>
      <c r="T263" s="189">
        <f t="shared" si="83"/>
        <v>0</v>
      </c>
      <c r="AR263" s="14" t="s">
        <v>198</v>
      </c>
      <c r="AT263" s="14" t="s">
        <v>135</v>
      </c>
      <c r="AU263" s="14" t="s">
        <v>80</v>
      </c>
      <c r="AY263" s="14" t="s">
        <v>133</v>
      </c>
      <c r="BE263" s="190">
        <f t="shared" si="84"/>
        <v>0</v>
      </c>
      <c r="BF263" s="190">
        <f t="shared" si="85"/>
        <v>0</v>
      </c>
      <c r="BG263" s="190">
        <f t="shared" si="86"/>
        <v>0</v>
      </c>
      <c r="BH263" s="190">
        <f t="shared" si="87"/>
        <v>0</v>
      </c>
      <c r="BI263" s="190">
        <f t="shared" si="88"/>
        <v>0</v>
      </c>
      <c r="BJ263" s="14" t="s">
        <v>78</v>
      </c>
      <c r="BK263" s="190">
        <f t="shared" si="89"/>
        <v>0</v>
      </c>
      <c r="BL263" s="14" t="s">
        <v>198</v>
      </c>
      <c r="BM263" s="14" t="s">
        <v>1472</v>
      </c>
    </row>
    <row r="264" spans="2:65" s="1" customFormat="1" ht="22.5" customHeight="1">
      <c r="B264" s="31"/>
      <c r="C264" s="179" t="s">
        <v>1473</v>
      </c>
      <c r="D264" s="179" t="s">
        <v>135</v>
      </c>
      <c r="E264" s="180" t="s">
        <v>1474</v>
      </c>
      <c r="F264" s="181" t="s">
        <v>1475</v>
      </c>
      <c r="G264" s="182" t="s">
        <v>344</v>
      </c>
      <c r="H264" s="183">
        <v>9</v>
      </c>
      <c r="I264" s="184"/>
      <c r="J264" s="185">
        <f t="shared" si="80"/>
        <v>0</v>
      </c>
      <c r="K264" s="181" t="s">
        <v>19</v>
      </c>
      <c r="L264" s="35"/>
      <c r="M264" s="186" t="s">
        <v>19</v>
      </c>
      <c r="N264" s="187" t="s">
        <v>42</v>
      </c>
      <c r="O264" s="57"/>
      <c r="P264" s="188">
        <f t="shared" si="81"/>
        <v>0</v>
      </c>
      <c r="Q264" s="188">
        <v>6.9999999999999994E-5</v>
      </c>
      <c r="R264" s="188">
        <f t="shared" si="82"/>
        <v>6.2999999999999992E-4</v>
      </c>
      <c r="S264" s="188">
        <v>0</v>
      </c>
      <c r="T264" s="189">
        <f t="shared" si="83"/>
        <v>0</v>
      </c>
      <c r="AR264" s="14" t="s">
        <v>198</v>
      </c>
      <c r="AT264" s="14" t="s">
        <v>135</v>
      </c>
      <c r="AU264" s="14" t="s">
        <v>80</v>
      </c>
      <c r="AY264" s="14" t="s">
        <v>133</v>
      </c>
      <c r="BE264" s="190">
        <f t="shared" si="84"/>
        <v>0</v>
      </c>
      <c r="BF264" s="190">
        <f t="shared" si="85"/>
        <v>0</v>
      </c>
      <c r="BG264" s="190">
        <f t="shared" si="86"/>
        <v>0</v>
      </c>
      <c r="BH264" s="190">
        <f t="shared" si="87"/>
        <v>0</v>
      </c>
      <c r="BI264" s="190">
        <f t="shared" si="88"/>
        <v>0</v>
      </c>
      <c r="BJ264" s="14" t="s">
        <v>78</v>
      </c>
      <c r="BK264" s="190">
        <f t="shared" si="89"/>
        <v>0</v>
      </c>
      <c r="BL264" s="14" t="s">
        <v>198</v>
      </c>
      <c r="BM264" s="14" t="s">
        <v>1476</v>
      </c>
    </row>
    <row r="265" spans="2:65" s="1" customFormat="1" ht="22.5" customHeight="1">
      <c r="B265" s="31"/>
      <c r="C265" s="179" t="s">
        <v>1477</v>
      </c>
      <c r="D265" s="179" t="s">
        <v>135</v>
      </c>
      <c r="E265" s="180" t="s">
        <v>1478</v>
      </c>
      <c r="F265" s="181" t="s">
        <v>1479</v>
      </c>
      <c r="G265" s="182" t="s">
        <v>344</v>
      </c>
      <c r="H265" s="183">
        <v>9</v>
      </c>
      <c r="I265" s="184"/>
      <c r="J265" s="185">
        <f t="shared" si="80"/>
        <v>0</v>
      </c>
      <c r="K265" s="181" t="s">
        <v>19</v>
      </c>
      <c r="L265" s="35"/>
      <c r="M265" s="186" t="s">
        <v>19</v>
      </c>
      <c r="N265" s="187" t="s">
        <v>42</v>
      </c>
      <c r="O265" s="57"/>
      <c r="P265" s="188">
        <f t="shared" si="81"/>
        <v>0</v>
      </c>
      <c r="Q265" s="188">
        <v>6.9999999999999994E-5</v>
      </c>
      <c r="R265" s="188">
        <f t="shared" si="82"/>
        <v>6.2999999999999992E-4</v>
      </c>
      <c r="S265" s="188">
        <v>0</v>
      </c>
      <c r="T265" s="189">
        <f t="shared" si="83"/>
        <v>0</v>
      </c>
      <c r="AR265" s="14" t="s">
        <v>198</v>
      </c>
      <c r="AT265" s="14" t="s">
        <v>135</v>
      </c>
      <c r="AU265" s="14" t="s">
        <v>80</v>
      </c>
      <c r="AY265" s="14" t="s">
        <v>133</v>
      </c>
      <c r="BE265" s="190">
        <f t="shared" si="84"/>
        <v>0</v>
      </c>
      <c r="BF265" s="190">
        <f t="shared" si="85"/>
        <v>0</v>
      </c>
      <c r="BG265" s="190">
        <f t="shared" si="86"/>
        <v>0</v>
      </c>
      <c r="BH265" s="190">
        <f t="shared" si="87"/>
        <v>0</v>
      </c>
      <c r="BI265" s="190">
        <f t="shared" si="88"/>
        <v>0</v>
      </c>
      <c r="BJ265" s="14" t="s">
        <v>78</v>
      </c>
      <c r="BK265" s="190">
        <f t="shared" si="89"/>
        <v>0</v>
      </c>
      <c r="BL265" s="14" t="s">
        <v>198</v>
      </c>
      <c r="BM265" s="14" t="s">
        <v>1480</v>
      </c>
    </row>
    <row r="266" spans="2:65" s="1" customFormat="1" ht="22.5" customHeight="1">
      <c r="B266" s="31"/>
      <c r="C266" s="179" t="s">
        <v>1481</v>
      </c>
      <c r="D266" s="179" t="s">
        <v>135</v>
      </c>
      <c r="E266" s="180" t="s">
        <v>1482</v>
      </c>
      <c r="F266" s="181" t="s">
        <v>1483</v>
      </c>
      <c r="G266" s="182" t="s">
        <v>344</v>
      </c>
      <c r="H266" s="183">
        <v>14</v>
      </c>
      <c r="I266" s="184"/>
      <c r="J266" s="185">
        <f t="shared" si="80"/>
        <v>0</v>
      </c>
      <c r="K266" s="181" t="s">
        <v>19</v>
      </c>
      <c r="L266" s="35"/>
      <c r="M266" s="186" t="s">
        <v>19</v>
      </c>
      <c r="N266" s="187" t="s">
        <v>42</v>
      </c>
      <c r="O266" s="57"/>
      <c r="P266" s="188">
        <f t="shared" si="81"/>
        <v>0</v>
      </c>
      <c r="Q266" s="188">
        <v>6.9999999999999994E-5</v>
      </c>
      <c r="R266" s="188">
        <f t="shared" si="82"/>
        <v>9.7999999999999997E-4</v>
      </c>
      <c r="S266" s="188">
        <v>0</v>
      </c>
      <c r="T266" s="189">
        <f t="shared" si="83"/>
        <v>0</v>
      </c>
      <c r="AR266" s="14" t="s">
        <v>198</v>
      </c>
      <c r="AT266" s="14" t="s">
        <v>135</v>
      </c>
      <c r="AU266" s="14" t="s">
        <v>80</v>
      </c>
      <c r="AY266" s="14" t="s">
        <v>133</v>
      </c>
      <c r="BE266" s="190">
        <f t="shared" si="84"/>
        <v>0</v>
      </c>
      <c r="BF266" s="190">
        <f t="shared" si="85"/>
        <v>0</v>
      </c>
      <c r="BG266" s="190">
        <f t="shared" si="86"/>
        <v>0</v>
      </c>
      <c r="BH266" s="190">
        <f t="shared" si="87"/>
        <v>0</v>
      </c>
      <c r="BI266" s="190">
        <f t="shared" si="88"/>
        <v>0</v>
      </c>
      <c r="BJ266" s="14" t="s">
        <v>78</v>
      </c>
      <c r="BK266" s="190">
        <f t="shared" si="89"/>
        <v>0</v>
      </c>
      <c r="BL266" s="14" t="s">
        <v>198</v>
      </c>
      <c r="BM266" s="14" t="s">
        <v>1484</v>
      </c>
    </row>
    <row r="267" spans="2:65" s="1" customFormat="1" ht="33.75" customHeight="1">
      <c r="B267" s="31"/>
      <c r="C267" s="179" t="s">
        <v>1485</v>
      </c>
      <c r="D267" s="179" t="s">
        <v>135</v>
      </c>
      <c r="E267" s="180" t="s">
        <v>1486</v>
      </c>
      <c r="F267" s="181" t="s">
        <v>1487</v>
      </c>
      <c r="G267" s="182" t="s">
        <v>344</v>
      </c>
      <c r="H267" s="183">
        <v>3</v>
      </c>
      <c r="I267" s="184"/>
      <c r="J267" s="185">
        <f t="shared" si="80"/>
        <v>0</v>
      </c>
      <c r="K267" s="181" t="s">
        <v>19</v>
      </c>
      <c r="L267" s="35"/>
      <c r="M267" s="186" t="s">
        <v>19</v>
      </c>
      <c r="N267" s="187" t="s">
        <v>42</v>
      </c>
      <c r="O267" s="57"/>
      <c r="P267" s="188">
        <f t="shared" si="81"/>
        <v>0</v>
      </c>
      <c r="Q267" s="188">
        <v>6.9999999999999994E-5</v>
      </c>
      <c r="R267" s="188">
        <f t="shared" si="82"/>
        <v>2.0999999999999998E-4</v>
      </c>
      <c r="S267" s="188">
        <v>0</v>
      </c>
      <c r="T267" s="189">
        <f t="shared" si="83"/>
        <v>0</v>
      </c>
      <c r="AR267" s="14" t="s">
        <v>198</v>
      </c>
      <c r="AT267" s="14" t="s">
        <v>135</v>
      </c>
      <c r="AU267" s="14" t="s">
        <v>80</v>
      </c>
      <c r="AY267" s="14" t="s">
        <v>133</v>
      </c>
      <c r="BE267" s="190">
        <f t="shared" si="84"/>
        <v>0</v>
      </c>
      <c r="BF267" s="190">
        <f t="shared" si="85"/>
        <v>0</v>
      </c>
      <c r="BG267" s="190">
        <f t="shared" si="86"/>
        <v>0</v>
      </c>
      <c r="BH267" s="190">
        <f t="shared" si="87"/>
        <v>0</v>
      </c>
      <c r="BI267" s="190">
        <f t="shared" si="88"/>
        <v>0</v>
      </c>
      <c r="BJ267" s="14" t="s">
        <v>78</v>
      </c>
      <c r="BK267" s="190">
        <f t="shared" si="89"/>
        <v>0</v>
      </c>
      <c r="BL267" s="14" t="s">
        <v>198</v>
      </c>
      <c r="BM267" s="14" t="s">
        <v>1488</v>
      </c>
    </row>
    <row r="268" spans="2:65" s="1" customFormat="1" ht="33.75" customHeight="1">
      <c r="B268" s="31"/>
      <c r="C268" s="179" t="s">
        <v>1489</v>
      </c>
      <c r="D268" s="179" t="s">
        <v>135</v>
      </c>
      <c r="E268" s="180" t="s">
        <v>1490</v>
      </c>
      <c r="F268" s="181" t="s">
        <v>1491</v>
      </c>
      <c r="G268" s="182" t="s">
        <v>344</v>
      </c>
      <c r="H268" s="183">
        <v>1</v>
      </c>
      <c r="I268" s="184"/>
      <c r="J268" s="185">
        <f t="shared" si="80"/>
        <v>0</v>
      </c>
      <c r="K268" s="181" t="s">
        <v>19</v>
      </c>
      <c r="L268" s="35"/>
      <c r="M268" s="186" t="s">
        <v>19</v>
      </c>
      <c r="N268" s="187" t="s">
        <v>42</v>
      </c>
      <c r="O268" s="57"/>
      <c r="P268" s="188">
        <f t="shared" si="81"/>
        <v>0</v>
      </c>
      <c r="Q268" s="188">
        <v>6.9999999999999994E-5</v>
      </c>
      <c r="R268" s="188">
        <f t="shared" si="82"/>
        <v>6.9999999999999994E-5</v>
      </c>
      <c r="S268" s="188">
        <v>0</v>
      </c>
      <c r="T268" s="189">
        <f t="shared" si="83"/>
        <v>0</v>
      </c>
      <c r="AR268" s="14" t="s">
        <v>198</v>
      </c>
      <c r="AT268" s="14" t="s">
        <v>135</v>
      </c>
      <c r="AU268" s="14" t="s">
        <v>80</v>
      </c>
      <c r="AY268" s="14" t="s">
        <v>133</v>
      </c>
      <c r="BE268" s="190">
        <f t="shared" si="84"/>
        <v>0</v>
      </c>
      <c r="BF268" s="190">
        <f t="shared" si="85"/>
        <v>0</v>
      </c>
      <c r="BG268" s="190">
        <f t="shared" si="86"/>
        <v>0</v>
      </c>
      <c r="BH268" s="190">
        <f t="shared" si="87"/>
        <v>0</v>
      </c>
      <c r="BI268" s="190">
        <f t="shared" si="88"/>
        <v>0</v>
      </c>
      <c r="BJ268" s="14" t="s">
        <v>78</v>
      </c>
      <c r="BK268" s="190">
        <f t="shared" si="89"/>
        <v>0</v>
      </c>
      <c r="BL268" s="14" t="s">
        <v>198</v>
      </c>
      <c r="BM268" s="14" t="s">
        <v>1492</v>
      </c>
    </row>
    <row r="269" spans="2:65" s="1" customFormat="1" ht="22.5" customHeight="1">
      <c r="B269" s="31"/>
      <c r="C269" s="179" t="s">
        <v>1493</v>
      </c>
      <c r="D269" s="179" t="s">
        <v>135</v>
      </c>
      <c r="E269" s="180" t="s">
        <v>634</v>
      </c>
      <c r="F269" s="181" t="s">
        <v>635</v>
      </c>
      <c r="G269" s="182" t="s">
        <v>344</v>
      </c>
      <c r="H269" s="183">
        <v>51</v>
      </c>
      <c r="I269" s="184"/>
      <c r="J269" s="185">
        <f t="shared" si="80"/>
        <v>0</v>
      </c>
      <c r="K269" s="181" t="s">
        <v>19</v>
      </c>
      <c r="L269" s="35"/>
      <c r="M269" s="186" t="s">
        <v>19</v>
      </c>
      <c r="N269" s="187" t="s">
        <v>42</v>
      </c>
      <c r="O269" s="57"/>
      <c r="P269" s="188">
        <f t="shared" si="81"/>
        <v>0</v>
      </c>
      <c r="Q269" s="188">
        <v>6.9999999999999994E-5</v>
      </c>
      <c r="R269" s="188">
        <f t="shared" si="82"/>
        <v>3.5699999999999998E-3</v>
      </c>
      <c r="S269" s="188">
        <v>0</v>
      </c>
      <c r="T269" s="189">
        <f t="shared" si="83"/>
        <v>0</v>
      </c>
      <c r="AR269" s="14" t="s">
        <v>198</v>
      </c>
      <c r="AT269" s="14" t="s">
        <v>135</v>
      </c>
      <c r="AU269" s="14" t="s">
        <v>80</v>
      </c>
      <c r="AY269" s="14" t="s">
        <v>133</v>
      </c>
      <c r="BE269" s="190">
        <f t="shared" si="84"/>
        <v>0</v>
      </c>
      <c r="BF269" s="190">
        <f t="shared" si="85"/>
        <v>0</v>
      </c>
      <c r="BG269" s="190">
        <f t="shared" si="86"/>
        <v>0</v>
      </c>
      <c r="BH269" s="190">
        <f t="shared" si="87"/>
        <v>0</v>
      </c>
      <c r="BI269" s="190">
        <f t="shared" si="88"/>
        <v>0</v>
      </c>
      <c r="BJ269" s="14" t="s">
        <v>78</v>
      </c>
      <c r="BK269" s="190">
        <f t="shared" si="89"/>
        <v>0</v>
      </c>
      <c r="BL269" s="14" t="s">
        <v>198</v>
      </c>
      <c r="BM269" s="14" t="s">
        <v>636</v>
      </c>
    </row>
    <row r="270" spans="2:65" s="1" customFormat="1" ht="22.5" customHeight="1">
      <c r="B270" s="31"/>
      <c r="C270" s="179" t="s">
        <v>1494</v>
      </c>
      <c r="D270" s="179" t="s">
        <v>135</v>
      </c>
      <c r="E270" s="180" t="s">
        <v>1495</v>
      </c>
      <c r="F270" s="181" t="s">
        <v>1496</v>
      </c>
      <c r="G270" s="182" t="s">
        <v>344</v>
      </c>
      <c r="H270" s="183">
        <v>5</v>
      </c>
      <c r="I270" s="184"/>
      <c r="J270" s="185">
        <f t="shared" si="80"/>
        <v>0</v>
      </c>
      <c r="K270" s="181" t="s">
        <v>19</v>
      </c>
      <c r="L270" s="35"/>
      <c r="M270" s="186" t="s">
        <v>19</v>
      </c>
      <c r="N270" s="187" t="s">
        <v>42</v>
      </c>
      <c r="O270" s="57"/>
      <c r="P270" s="188">
        <f t="shared" si="81"/>
        <v>0</v>
      </c>
      <c r="Q270" s="188">
        <v>6.9999999999999994E-5</v>
      </c>
      <c r="R270" s="188">
        <f t="shared" si="82"/>
        <v>3.4999999999999994E-4</v>
      </c>
      <c r="S270" s="188">
        <v>0</v>
      </c>
      <c r="T270" s="189">
        <f t="shared" si="83"/>
        <v>0</v>
      </c>
      <c r="AR270" s="14" t="s">
        <v>198</v>
      </c>
      <c r="AT270" s="14" t="s">
        <v>135</v>
      </c>
      <c r="AU270" s="14" t="s">
        <v>80</v>
      </c>
      <c r="AY270" s="14" t="s">
        <v>133</v>
      </c>
      <c r="BE270" s="190">
        <f t="shared" si="84"/>
        <v>0</v>
      </c>
      <c r="BF270" s="190">
        <f t="shared" si="85"/>
        <v>0</v>
      </c>
      <c r="BG270" s="190">
        <f t="shared" si="86"/>
        <v>0</v>
      </c>
      <c r="BH270" s="190">
        <f t="shared" si="87"/>
        <v>0</v>
      </c>
      <c r="BI270" s="190">
        <f t="shared" si="88"/>
        <v>0</v>
      </c>
      <c r="BJ270" s="14" t="s">
        <v>78</v>
      </c>
      <c r="BK270" s="190">
        <f t="shared" si="89"/>
        <v>0</v>
      </c>
      <c r="BL270" s="14" t="s">
        <v>198</v>
      </c>
      <c r="BM270" s="14" t="s">
        <v>1497</v>
      </c>
    </row>
    <row r="271" spans="2:65" s="1" customFormat="1" ht="22.5" customHeight="1">
      <c r="B271" s="31"/>
      <c r="C271" s="179" t="s">
        <v>1498</v>
      </c>
      <c r="D271" s="179" t="s">
        <v>135</v>
      </c>
      <c r="E271" s="180" t="s">
        <v>1499</v>
      </c>
      <c r="F271" s="181" t="s">
        <v>1500</v>
      </c>
      <c r="G271" s="182" t="s">
        <v>344</v>
      </c>
      <c r="H271" s="183">
        <v>1</v>
      </c>
      <c r="I271" s="184"/>
      <c r="J271" s="185">
        <f t="shared" si="80"/>
        <v>0</v>
      </c>
      <c r="K271" s="181" t="s">
        <v>19</v>
      </c>
      <c r="L271" s="35"/>
      <c r="M271" s="186" t="s">
        <v>19</v>
      </c>
      <c r="N271" s="187" t="s">
        <v>42</v>
      </c>
      <c r="O271" s="57"/>
      <c r="P271" s="188">
        <f t="shared" si="81"/>
        <v>0</v>
      </c>
      <c r="Q271" s="188">
        <v>6.9999999999999994E-5</v>
      </c>
      <c r="R271" s="188">
        <f t="shared" si="82"/>
        <v>6.9999999999999994E-5</v>
      </c>
      <c r="S271" s="188">
        <v>0</v>
      </c>
      <c r="T271" s="189">
        <f t="shared" si="83"/>
        <v>0</v>
      </c>
      <c r="AR271" s="14" t="s">
        <v>198</v>
      </c>
      <c r="AT271" s="14" t="s">
        <v>135</v>
      </c>
      <c r="AU271" s="14" t="s">
        <v>80</v>
      </c>
      <c r="AY271" s="14" t="s">
        <v>133</v>
      </c>
      <c r="BE271" s="190">
        <f t="shared" si="84"/>
        <v>0</v>
      </c>
      <c r="BF271" s="190">
        <f t="shared" si="85"/>
        <v>0</v>
      </c>
      <c r="BG271" s="190">
        <f t="shared" si="86"/>
        <v>0</v>
      </c>
      <c r="BH271" s="190">
        <f t="shared" si="87"/>
        <v>0</v>
      </c>
      <c r="BI271" s="190">
        <f t="shared" si="88"/>
        <v>0</v>
      </c>
      <c r="BJ271" s="14" t="s">
        <v>78</v>
      </c>
      <c r="BK271" s="190">
        <f t="shared" si="89"/>
        <v>0</v>
      </c>
      <c r="BL271" s="14" t="s">
        <v>198</v>
      </c>
      <c r="BM271" s="14" t="s">
        <v>1501</v>
      </c>
    </row>
    <row r="272" spans="2:65" s="1" customFormat="1" ht="22.5" customHeight="1">
      <c r="B272" s="31"/>
      <c r="C272" s="179" t="s">
        <v>1502</v>
      </c>
      <c r="D272" s="179" t="s">
        <v>135</v>
      </c>
      <c r="E272" s="180" t="s">
        <v>1503</v>
      </c>
      <c r="F272" s="181" t="s">
        <v>1504</v>
      </c>
      <c r="G272" s="182" t="s">
        <v>344</v>
      </c>
      <c r="H272" s="183">
        <v>9</v>
      </c>
      <c r="I272" s="184"/>
      <c r="J272" s="185">
        <f t="shared" si="80"/>
        <v>0</v>
      </c>
      <c r="K272" s="181" t="s">
        <v>19</v>
      </c>
      <c r="L272" s="35"/>
      <c r="M272" s="186" t="s">
        <v>19</v>
      </c>
      <c r="N272" s="187" t="s">
        <v>42</v>
      </c>
      <c r="O272" s="57"/>
      <c r="P272" s="188">
        <f t="shared" si="81"/>
        <v>0</v>
      </c>
      <c r="Q272" s="188">
        <v>6.9999999999999994E-5</v>
      </c>
      <c r="R272" s="188">
        <f t="shared" si="82"/>
        <v>6.2999999999999992E-4</v>
      </c>
      <c r="S272" s="188">
        <v>0</v>
      </c>
      <c r="T272" s="189">
        <f t="shared" si="83"/>
        <v>0</v>
      </c>
      <c r="AR272" s="14" t="s">
        <v>198</v>
      </c>
      <c r="AT272" s="14" t="s">
        <v>135</v>
      </c>
      <c r="AU272" s="14" t="s">
        <v>80</v>
      </c>
      <c r="AY272" s="14" t="s">
        <v>133</v>
      </c>
      <c r="BE272" s="190">
        <f t="shared" si="84"/>
        <v>0</v>
      </c>
      <c r="BF272" s="190">
        <f t="shared" si="85"/>
        <v>0</v>
      </c>
      <c r="BG272" s="190">
        <f t="shared" si="86"/>
        <v>0</v>
      </c>
      <c r="BH272" s="190">
        <f t="shared" si="87"/>
        <v>0</v>
      </c>
      <c r="BI272" s="190">
        <f t="shared" si="88"/>
        <v>0</v>
      </c>
      <c r="BJ272" s="14" t="s">
        <v>78</v>
      </c>
      <c r="BK272" s="190">
        <f t="shared" si="89"/>
        <v>0</v>
      </c>
      <c r="BL272" s="14" t="s">
        <v>198</v>
      </c>
      <c r="BM272" s="14" t="s">
        <v>1505</v>
      </c>
    </row>
    <row r="273" spans="2:65" s="1" customFormat="1" ht="22.5" customHeight="1">
      <c r="B273" s="31"/>
      <c r="C273" s="179" t="s">
        <v>1506</v>
      </c>
      <c r="D273" s="179" t="s">
        <v>135</v>
      </c>
      <c r="E273" s="180" t="s">
        <v>1507</v>
      </c>
      <c r="F273" s="181" t="s">
        <v>1508</v>
      </c>
      <c r="G273" s="182" t="s">
        <v>344</v>
      </c>
      <c r="H273" s="183">
        <v>1</v>
      </c>
      <c r="I273" s="184"/>
      <c r="J273" s="185">
        <f t="shared" si="80"/>
        <v>0</v>
      </c>
      <c r="K273" s="181" t="s">
        <v>19</v>
      </c>
      <c r="L273" s="35"/>
      <c r="M273" s="186" t="s">
        <v>19</v>
      </c>
      <c r="N273" s="187" t="s">
        <v>42</v>
      </c>
      <c r="O273" s="57"/>
      <c r="P273" s="188">
        <f t="shared" si="81"/>
        <v>0</v>
      </c>
      <c r="Q273" s="188">
        <v>6.9999999999999994E-5</v>
      </c>
      <c r="R273" s="188">
        <f t="shared" si="82"/>
        <v>6.9999999999999994E-5</v>
      </c>
      <c r="S273" s="188">
        <v>0</v>
      </c>
      <c r="T273" s="189">
        <f t="shared" si="83"/>
        <v>0</v>
      </c>
      <c r="AR273" s="14" t="s">
        <v>198</v>
      </c>
      <c r="AT273" s="14" t="s">
        <v>135</v>
      </c>
      <c r="AU273" s="14" t="s">
        <v>80</v>
      </c>
      <c r="AY273" s="14" t="s">
        <v>133</v>
      </c>
      <c r="BE273" s="190">
        <f t="shared" si="84"/>
        <v>0</v>
      </c>
      <c r="BF273" s="190">
        <f t="shared" si="85"/>
        <v>0</v>
      </c>
      <c r="BG273" s="190">
        <f t="shared" si="86"/>
        <v>0</v>
      </c>
      <c r="BH273" s="190">
        <f t="shared" si="87"/>
        <v>0</v>
      </c>
      <c r="BI273" s="190">
        <f t="shared" si="88"/>
        <v>0</v>
      </c>
      <c r="BJ273" s="14" t="s">
        <v>78</v>
      </c>
      <c r="BK273" s="190">
        <f t="shared" si="89"/>
        <v>0</v>
      </c>
      <c r="BL273" s="14" t="s">
        <v>198</v>
      </c>
      <c r="BM273" s="14" t="s">
        <v>1509</v>
      </c>
    </row>
    <row r="274" spans="2:65" s="1" customFormat="1" ht="22.5" customHeight="1">
      <c r="B274" s="31"/>
      <c r="C274" s="179" t="s">
        <v>1510</v>
      </c>
      <c r="D274" s="179" t="s">
        <v>135</v>
      </c>
      <c r="E274" s="180" t="s">
        <v>1511</v>
      </c>
      <c r="F274" s="181" t="s">
        <v>1512</v>
      </c>
      <c r="G274" s="182" t="s">
        <v>344</v>
      </c>
      <c r="H274" s="183">
        <v>1</v>
      </c>
      <c r="I274" s="184"/>
      <c r="J274" s="185">
        <f t="shared" si="80"/>
        <v>0</v>
      </c>
      <c r="K274" s="181" t="s">
        <v>19</v>
      </c>
      <c r="L274" s="35"/>
      <c r="M274" s="186" t="s">
        <v>19</v>
      </c>
      <c r="N274" s="187" t="s">
        <v>42</v>
      </c>
      <c r="O274" s="57"/>
      <c r="P274" s="188">
        <f t="shared" si="81"/>
        <v>0</v>
      </c>
      <c r="Q274" s="188">
        <v>6.9999999999999994E-5</v>
      </c>
      <c r="R274" s="188">
        <f t="shared" si="82"/>
        <v>6.9999999999999994E-5</v>
      </c>
      <c r="S274" s="188">
        <v>0</v>
      </c>
      <c r="T274" s="189">
        <f t="shared" si="83"/>
        <v>0</v>
      </c>
      <c r="AR274" s="14" t="s">
        <v>198</v>
      </c>
      <c r="AT274" s="14" t="s">
        <v>135</v>
      </c>
      <c r="AU274" s="14" t="s">
        <v>80</v>
      </c>
      <c r="AY274" s="14" t="s">
        <v>133</v>
      </c>
      <c r="BE274" s="190">
        <f t="shared" si="84"/>
        <v>0</v>
      </c>
      <c r="BF274" s="190">
        <f t="shared" si="85"/>
        <v>0</v>
      </c>
      <c r="BG274" s="190">
        <f t="shared" si="86"/>
        <v>0</v>
      </c>
      <c r="BH274" s="190">
        <f t="shared" si="87"/>
        <v>0</v>
      </c>
      <c r="BI274" s="190">
        <f t="shared" si="88"/>
        <v>0</v>
      </c>
      <c r="BJ274" s="14" t="s">
        <v>78</v>
      </c>
      <c r="BK274" s="190">
        <f t="shared" si="89"/>
        <v>0</v>
      </c>
      <c r="BL274" s="14" t="s">
        <v>198</v>
      </c>
      <c r="BM274" s="14" t="s">
        <v>1513</v>
      </c>
    </row>
    <row r="275" spans="2:65" s="1" customFormat="1" ht="22.5" customHeight="1">
      <c r="B275" s="31"/>
      <c r="C275" s="179" t="s">
        <v>1514</v>
      </c>
      <c r="D275" s="179" t="s">
        <v>135</v>
      </c>
      <c r="E275" s="180" t="s">
        <v>1515</v>
      </c>
      <c r="F275" s="181" t="s">
        <v>1516</v>
      </c>
      <c r="G275" s="182" t="s">
        <v>344</v>
      </c>
      <c r="H275" s="183">
        <v>1</v>
      </c>
      <c r="I275" s="184"/>
      <c r="J275" s="185">
        <f t="shared" si="80"/>
        <v>0</v>
      </c>
      <c r="K275" s="181" t="s">
        <v>19</v>
      </c>
      <c r="L275" s="35"/>
      <c r="M275" s="186" t="s">
        <v>19</v>
      </c>
      <c r="N275" s="187" t="s">
        <v>42</v>
      </c>
      <c r="O275" s="57"/>
      <c r="P275" s="188">
        <f t="shared" si="81"/>
        <v>0</v>
      </c>
      <c r="Q275" s="188">
        <v>6.9999999999999994E-5</v>
      </c>
      <c r="R275" s="188">
        <f t="shared" si="82"/>
        <v>6.9999999999999994E-5</v>
      </c>
      <c r="S275" s="188">
        <v>0</v>
      </c>
      <c r="T275" s="189">
        <f t="shared" si="83"/>
        <v>0</v>
      </c>
      <c r="AR275" s="14" t="s">
        <v>198</v>
      </c>
      <c r="AT275" s="14" t="s">
        <v>135</v>
      </c>
      <c r="AU275" s="14" t="s">
        <v>80</v>
      </c>
      <c r="AY275" s="14" t="s">
        <v>133</v>
      </c>
      <c r="BE275" s="190">
        <f t="shared" si="84"/>
        <v>0</v>
      </c>
      <c r="BF275" s="190">
        <f t="shared" si="85"/>
        <v>0</v>
      </c>
      <c r="BG275" s="190">
        <f t="shared" si="86"/>
        <v>0</v>
      </c>
      <c r="BH275" s="190">
        <f t="shared" si="87"/>
        <v>0</v>
      </c>
      <c r="BI275" s="190">
        <f t="shared" si="88"/>
        <v>0</v>
      </c>
      <c r="BJ275" s="14" t="s">
        <v>78</v>
      </c>
      <c r="BK275" s="190">
        <f t="shared" si="89"/>
        <v>0</v>
      </c>
      <c r="BL275" s="14" t="s">
        <v>198</v>
      </c>
      <c r="BM275" s="14" t="s">
        <v>1517</v>
      </c>
    </row>
    <row r="276" spans="2:65" s="1" customFormat="1" ht="22.5" customHeight="1">
      <c r="B276" s="31"/>
      <c r="C276" s="179" t="s">
        <v>1518</v>
      </c>
      <c r="D276" s="179" t="s">
        <v>135</v>
      </c>
      <c r="E276" s="180" t="s">
        <v>650</v>
      </c>
      <c r="F276" s="181" t="s">
        <v>651</v>
      </c>
      <c r="G276" s="182" t="s">
        <v>344</v>
      </c>
      <c r="H276" s="183">
        <v>2</v>
      </c>
      <c r="I276" s="184"/>
      <c r="J276" s="185">
        <f t="shared" si="80"/>
        <v>0</v>
      </c>
      <c r="K276" s="181" t="s">
        <v>19</v>
      </c>
      <c r="L276" s="35"/>
      <c r="M276" s="186" t="s">
        <v>19</v>
      </c>
      <c r="N276" s="187" t="s">
        <v>42</v>
      </c>
      <c r="O276" s="57"/>
      <c r="P276" s="188">
        <f t="shared" si="81"/>
        <v>0</v>
      </c>
      <c r="Q276" s="188">
        <v>6.9999999999999994E-5</v>
      </c>
      <c r="R276" s="188">
        <f t="shared" si="82"/>
        <v>1.3999999999999999E-4</v>
      </c>
      <c r="S276" s="188">
        <v>0</v>
      </c>
      <c r="T276" s="189">
        <f t="shared" si="83"/>
        <v>0</v>
      </c>
      <c r="AR276" s="14" t="s">
        <v>198</v>
      </c>
      <c r="AT276" s="14" t="s">
        <v>135</v>
      </c>
      <c r="AU276" s="14" t="s">
        <v>80</v>
      </c>
      <c r="AY276" s="14" t="s">
        <v>133</v>
      </c>
      <c r="BE276" s="190">
        <f t="shared" si="84"/>
        <v>0</v>
      </c>
      <c r="BF276" s="190">
        <f t="shared" si="85"/>
        <v>0</v>
      </c>
      <c r="BG276" s="190">
        <f t="shared" si="86"/>
        <v>0</v>
      </c>
      <c r="BH276" s="190">
        <f t="shared" si="87"/>
        <v>0</v>
      </c>
      <c r="BI276" s="190">
        <f t="shared" si="88"/>
        <v>0</v>
      </c>
      <c r="BJ276" s="14" t="s">
        <v>78</v>
      </c>
      <c r="BK276" s="190">
        <f t="shared" si="89"/>
        <v>0</v>
      </c>
      <c r="BL276" s="14" t="s">
        <v>198</v>
      </c>
      <c r="BM276" s="14" t="s">
        <v>652</v>
      </c>
    </row>
    <row r="277" spans="2:65" s="1" customFormat="1" ht="22.5" customHeight="1">
      <c r="B277" s="31"/>
      <c r="C277" s="179" t="s">
        <v>1519</v>
      </c>
      <c r="D277" s="179" t="s">
        <v>135</v>
      </c>
      <c r="E277" s="180" t="s">
        <v>1520</v>
      </c>
      <c r="F277" s="181" t="s">
        <v>1521</v>
      </c>
      <c r="G277" s="182" t="s">
        <v>344</v>
      </c>
      <c r="H277" s="183">
        <v>1</v>
      </c>
      <c r="I277" s="184"/>
      <c r="J277" s="185">
        <f t="shared" si="80"/>
        <v>0</v>
      </c>
      <c r="K277" s="181" t="s">
        <v>19</v>
      </c>
      <c r="L277" s="35"/>
      <c r="M277" s="186" t="s">
        <v>19</v>
      </c>
      <c r="N277" s="187" t="s">
        <v>42</v>
      </c>
      <c r="O277" s="57"/>
      <c r="P277" s="188">
        <f t="shared" si="81"/>
        <v>0</v>
      </c>
      <c r="Q277" s="188">
        <v>6.9999999999999994E-5</v>
      </c>
      <c r="R277" s="188">
        <f t="shared" si="82"/>
        <v>6.9999999999999994E-5</v>
      </c>
      <c r="S277" s="188">
        <v>0</v>
      </c>
      <c r="T277" s="189">
        <f t="shared" si="83"/>
        <v>0</v>
      </c>
      <c r="AR277" s="14" t="s">
        <v>198</v>
      </c>
      <c r="AT277" s="14" t="s">
        <v>135</v>
      </c>
      <c r="AU277" s="14" t="s">
        <v>80</v>
      </c>
      <c r="AY277" s="14" t="s">
        <v>133</v>
      </c>
      <c r="BE277" s="190">
        <f t="shared" si="84"/>
        <v>0</v>
      </c>
      <c r="BF277" s="190">
        <f t="shared" si="85"/>
        <v>0</v>
      </c>
      <c r="BG277" s="190">
        <f t="shared" si="86"/>
        <v>0</v>
      </c>
      <c r="BH277" s="190">
        <f t="shared" si="87"/>
        <v>0</v>
      </c>
      <c r="BI277" s="190">
        <f t="shared" si="88"/>
        <v>0</v>
      </c>
      <c r="BJ277" s="14" t="s">
        <v>78</v>
      </c>
      <c r="BK277" s="190">
        <f t="shared" si="89"/>
        <v>0</v>
      </c>
      <c r="BL277" s="14" t="s">
        <v>198</v>
      </c>
      <c r="BM277" s="14" t="s">
        <v>1522</v>
      </c>
    </row>
    <row r="278" spans="2:65" s="1" customFormat="1" ht="22.5" customHeight="1">
      <c r="B278" s="31"/>
      <c r="C278" s="179" t="s">
        <v>1523</v>
      </c>
      <c r="D278" s="179" t="s">
        <v>135</v>
      </c>
      <c r="E278" s="180" t="s">
        <v>1524</v>
      </c>
      <c r="F278" s="181" t="s">
        <v>1525</v>
      </c>
      <c r="G278" s="182" t="s">
        <v>344</v>
      </c>
      <c r="H278" s="183">
        <v>1</v>
      </c>
      <c r="I278" s="184"/>
      <c r="J278" s="185">
        <f t="shared" si="80"/>
        <v>0</v>
      </c>
      <c r="K278" s="181" t="s">
        <v>19</v>
      </c>
      <c r="L278" s="35"/>
      <c r="M278" s="186" t="s">
        <v>19</v>
      </c>
      <c r="N278" s="187" t="s">
        <v>42</v>
      </c>
      <c r="O278" s="57"/>
      <c r="P278" s="188">
        <f t="shared" si="81"/>
        <v>0</v>
      </c>
      <c r="Q278" s="188">
        <v>6.9999999999999994E-5</v>
      </c>
      <c r="R278" s="188">
        <f t="shared" si="82"/>
        <v>6.9999999999999994E-5</v>
      </c>
      <c r="S278" s="188">
        <v>0</v>
      </c>
      <c r="T278" s="189">
        <f t="shared" si="83"/>
        <v>0</v>
      </c>
      <c r="AR278" s="14" t="s">
        <v>198</v>
      </c>
      <c r="AT278" s="14" t="s">
        <v>135</v>
      </c>
      <c r="AU278" s="14" t="s">
        <v>80</v>
      </c>
      <c r="AY278" s="14" t="s">
        <v>133</v>
      </c>
      <c r="BE278" s="190">
        <f t="shared" si="84"/>
        <v>0</v>
      </c>
      <c r="BF278" s="190">
        <f t="shared" si="85"/>
        <v>0</v>
      </c>
      <c r="BG278" s="190">
        <f t="shared" si="86"/>
        <v>0</v>
      </c>
      <c r="BH278" s="190">
        <f t="shared" si="87"/>
        <v>0</v>
      </c>
      <c r="BI278" s="190">
        <f t="shared" si="88"/>
        <v>0</v>
      </c>
      <c r="BJ278" s="14" t="s">
        <v>78</v>
      </c>
      <c r="BK278" s="190">
        <f t="shared" si="89"/>
        <v>0</v>
      </c>
      <c r="BL278" s="14" t="s">
        <v>198</v>
      </c>
      <c r="BM278" s="14" t="s">
        <v>1526</v>
      </c>
    </row>
    <row r="279" spans="2:65" s="11" customFormat="1" ht="22.9" customHeight="1">
      <c r="B279" s="163"/>
      <c r="C279" s="164"/>
      <c r="D279" s="165" t="s">
        <v>70</v>
      </c>
      <c r="E279" s="177" t="s">
        <v>1527</v>
      </c>
      <c r="F279" s="177" t="s">
        <v>1528</v>
      </c>
      <c r="G279" s="164"/>
      <c r="H279" s="164"/>
      <c r="I279" s="167"/>
      <c r="J279" s="178">
        <f>BK279</f>
        <v>0</v>
      </c>
      <c r="K279" s="164"/>
      <c r="L279" s="169"/>
      <c r="M279" s="170"/>
      <c r="N279" s="171"/>
      <c r="O279" s="171"/>
      <c r="P279" s="172">
        <f>SUM(P280:P284)</f>
        <v>0</v>
      </c>
      <c r="Q279" s="171"/>
      <c r="R279" s="172">
        <f>SUM(R280:R284)</f>
        <v>0</v>
      </c>
      <c r="S279" s="171"/>
      <c r="T279" s="173">
        <f>SUM(T280:T284)</f>
        <v>0</v>
      </c>
      <c r="AR279" s="174" t="s">
        <v>80</v>
      </c>
      <c r="AT279" s="175" t="s">
        <v>70</v>
      </c>
      <c r="AU279" s="175" t="s">
        <v>78</v>
      </c>
      <c r="AY279" s="174" t="s">
        <v>133</v>
      </c>
      <c r="BK279" s="176">
        <f>SUM(BK280:BK284)</f>
        <v>0</v>
      </c>
    </row>
    <row r="280" spans="2:65" s="1" customFormat="1" ht="22.5" customHeight="1">
      <c r="B280" s="31"/>
      <c r="C280" s="179" t="s">
        <v>1529</v>
      </c>
      <c r="D280" s="179" t="s">
        <v>135</v>
      </c>
      <c r="E280" s="180" t="s">
        <v>1530</v>
      </c>
      <c r="F280" s="181" t="s">
        <v>1531</v>
      </c>
      <c r="G280" s="182" t="s">
        <v>344</v>
      </c>
      <c r="H280" s="183">
        <v>6</v>
      </c>
      <c r="I280" s="184"/>
      <c r="J280" s="185">
        <f>ROUND(I280*H280,2)</f>
        <v>0</v>
      </c>
      <c r="K280" s="181" t="s">
        <v>19</v>
      </c>
      <c r="L280" s="35"/>
      <c r="M280" s="186" t="s">
        <v>19</v>
      </c>
      <c r="N280" s="187" t="s">
        <v>42</v>
      </c>
      <c r="O280" s="57"/>
      <c r="P280" s="188">
        <f>O280*H280</f>
        <v>0</v>
      </c>
      <c r="Q280" s="188">
        <v>0</v>
      </c>
      <c r="R280" s="188">
        <f>Q280*H280</f>
        <v>0</v>
      </c>
      <c r="S280" s="188">
        <v>0</v>
      </c>
      <c r="T280" s="189">
        <f>S280*H280</f>
        <v>0</v>
      </c>
      <c r="AR280" s="14" t="s">
        <v>198</v>
      </c>
      <c r="AT280" s="14" t="s">
        <v>135</v>
      </c>
      <c r="AU280" s="14" t="s">
        <v>80</v>
      </c>
      <c r="AY280" s="14" t="s">
        <v>133</v>
      </c>
      <c r="BE280" s="190">
        <f>IF(N280="základní",J280,0)</f>
        <v>0</v>
      </c>
      <c r="BF280" s="190">
        <f>IF(N280="snížená",J280,0)</f>
        <v>0</v>
      </c>
      <c r="BG280" s="190">
        <f>IF(N280="zákl. přenesená",J280,0)</f>
        <v>0</v>
      </c>
      <c r="BH280" s="190">
        <f>IF(N280="sníž. přenesená",J280,0)</f>
        <v>0</v>
      </c>
      <c r="BI280" s="190">
        <f>IF(N280="nulová",J280,0)</f>
        <v>0</v>
      </c>
      <c r="BJ280" s="14" t="s">
        <v>78</v>
      </c>
      <c r="BK280" s="190">
        <f>ROUND(I280*H280,2)</f>
        <v>0</v>
      </c>
      <c r="BL280" s="14" t="s">
        <v>198</v>
      </c>
      <c r="BM280" s="14" t="s">
        <v>1532</v>
      </c>
    </row>
    <row r="281" spans="2:65" s="1" customFormat="1" ht="22.5" customHeight="1">
      <c r="B281" s="31"/>
      <c r="C281" s="179" t="s">
        <v>1533</v>
      </c>
      <c r="D281" s="179" t="s">
        <v>135</v>
      </c>
      <c r="E281" s="180" t="s">
        <v>1534</v>
      </c>
      <c r="F281" s="181" t="s">
        <v>1535</v>
      </c>
      <c r="G281" s="182" t="s">
        <v>344</v>
      </c>
      <c r="H281" s="183">
        <v>6</v>
      </c>
      <c r="I281" s="184"/>
      <c r="J281" s="185">
        <f>ROUND(I281*H281,2)</f>
        <v>0</v>
      </c>
      <c r="K281" s="181" t="s">
        <v>19</v>
      </c>
      <c r="L281" s="35"/>
      <c r="M281" s="186" t="s">
        <v>19</v>
      </c>
      <c r="N281" s="187" t="s">
        <v>42</v>
      </c>
      <c r="O281" s="57"/>
      <c r="P281" s="188">
        <f>O281*H281</f>
        <v>0</v>
      </c>
      <c r="Q281" s="188">
        <v>0</v>
      </c>
      <c r="R281" s="188">
        <f>Q281*H281</f>
        <v>0</v>
      </c>
      <c r="S281" s="188">
        <v>0</v>
      </c>
      <c r="T281" s="189">
        <f>S281*H281</f>
        <v>0</v>
      </c>
      <c r="AR281" s="14" t="s">
        <v>198</v>
      </c>
      <c r="AT281" s="14" t="s">
        <v>135</v>
      </c>
      <c r="AU281" s="14" t="s">
        <v>80</v>
      </c>
      <c r="AY281" s="14" t="s">
        <v>133</v>
      </c>
      <c r="BE281" s="190">
        <f>IF(N281="základní",J281,0)</f>
        <v>0</v>
      </c>
      <c r="BF281" s="190">
        <f>IF(N281="snížená",J281,0)</f>
        <v>0</v>
      </c>
      <c r="BG281" s="190">
        <f>IF(N281="zákl. přenesená",J281,0)</f>
        <v>0</v>
      </c>
      <c r="BH281" s="190">
        <f>IF(N281="sníž. přenesená",J281,0)</f>
        <v>0</v>
      </c>
      <c r="BI281" s="190">
        <f>IF(N281="nulová",J281,0)</f>
        <v>0</v>
      </c>
      <c r="BJ281" s="14" t="s">
        <v>78</v>
      </c>
      <c r="BK281" s="190">
        <f>ROUND(I281*H281,2)</f>
        <v>0</v>
      </c>
      <c r="BL281" s="14" t="s">
        <v>198</v>
      </c>
      <c r="BM281" s="14" t="s">
        <v>1536</v>
      </c>
    </row>
    <row r="282" spans="2:65" s="1" customFormat="1" ht="22.5" customHeight="1">
      <c r="B282" s="31"/>
      <c r="C282" s="179" t="s">
        <v>1537</v>
      </c>
      <c r="D282" s="179" t="s">
        <v>135</v>
      </c>
      <c r="E282" s="180" t="s">
        <v>1538</v>
      </c>
      <c r="F282" s="181" t="s">
        <v>1539</v>
      </c>
      <c r="G282" s="182" t="s">
        <v>344</v>
      </c>
      <c r="H282" s="183">
        <v>1</v>
      </c>
      <c r="I282" s="184"/>
      <c r="J282" s="185">
        <f>ROUND(I282*H282,2)</f>
        <v>0</v>
      </c>
      <c r="K282" s="181" t="s">
        <v>19</v>
      </c>
      <c r="L282" s="35"/>
      <c r="M282" s="186" t="s">
        <v>19</v>
      </c>
      <c r="N282" s="187" t="s">
        <v>42</v>
      </c>
      <c r="O282" s="57"/>
      <c r="P282" s="188">
        <f>O282*H282</f>
        <v>0</v>
      </c>
      <c r="Q282" s="188">
        <v>0</v>
      </c>
      <c r="R282" s="188">
        <f>Q282*H282</f>
        <v>0</v>
      </c>
      <c r="S282" s="188">
        <v>0</v>
      </c>
      <c r="T282" s="189">
        <f>S282*H282</f>
        <v>0</v>
      </c>
      <c r="AR282" s="14" t="s">
        <v>198</v>
      </c>
      <c r="AT282" s="14" t="s">
        <v>135</v>
      </c>
      <c r="AU282" s="14" t="s">
        <v>80</v>
      </c>
      <c r="AY282" s="14" t="s">
        <v>133</v>
      </c>
      <c r="BE282" s="190">
        <f>IF(N282="základní",J282,0)</f>
        <v>0</v>
      </c>
      <c r="BF282" s="190">
        <f>IF(N282="snížená",J282,0)</f>
        <v>0</v>
      </c>
      <c r="BG282" s="190">
        <f>IF(N282="zákl. přenesená",J282,0)</f>
        <v>0</v>
      </c>
      <c r="BH282" s="190">
        <f>IF(N282="sníž. přenesená",J282,0)</f>
        <v>0</v>
      </c>
      <c r="BI282" s="190">
        <f>IF(N282="nulová",J282,0)</f>
        <v>0</v>
      </c>
      <c r="BJ282" s="14" t="s">
        <v>78</v>
      </c>
      <c r="BK282" s="190">
        <f>ROUND(I282*H282,2)</f>
        <v>0</v>
      </c>
      <c r="BL282" s="14" t="s">
        <v>198</v>
      </c>
      <c r="BM282" s="14" t="s">
        <v>1540</v>
      </c>
    </row>
    <row r="283" spans="2:65" s="1" customFormat="1" ht="22.5" customHeight="1">
      <c r="B283" s="31"/>
      <c r="C283" s="179" t="s">
        <v>1541</v>
      </c>
      <c r="D283" s="179" t="s">
        <v>135</v>
      </c>
      <c r="E283" s="180" t="s">
        <v>1542</v>
      </c>
      <c r="F283" s="181" t="s">
        <v>1543</v>
      </c>
      <c r="G283" s="182" t="s">
        <v>344</v>
      </c>
      <c r="H283" s="183">
        <v>8</v>
      </c>
      <c r="I283" s="184"/>
      <c r="J283" s="185">
        <f>ROUND(I283*H283,2)</f>
        <v>0</v>
      </c>
      <c r="K283" s="181" t="s">
        <v>19</v>
      </c>
      <c r="L283" s="35"/>
      <c r="M283" s="186" t="s">
        <v>19</v>
      </c>
      <c r="N283" s="187" t="s">
        <v>42</v>
      </c>
      <c r="O283" s="57"/>
      <c r="P283" s="188">
        <f>O283*H283</f>
        <v>0</v>
      </c>
      <c r="Q283" s="188">
        <v>0</v>
      </c>
      <c r="R283" s="188">
        <f>Q283*H283</f>
        <v>0</v>
      </c>
      <c r="S283" s="188">
        <v>0</v>
      </c>
      <c r="T283" s="189">
        <f>S283*H283</f>
        <v>0</v>
      </c>
      <c r="AR283" s="14" t="s">
        <v>198</v>
      </c>
      <c r="AT283" s="14" t="s">
        <v>135</v>
      </c>
      <c r="AU283" s="14" t="s">
        <v>80</v>
      </c>
      <c r="AY283" s="14" t="s">
        <v>133</v>
      </c>
      <c r="BE283" s="190">
        <f>IF(N283="základní",J283,0)</f>
        <v>0</v>
      </c>
      <c r="BF283" s="190">
        <f>IF(N283="snížená",J283,0)</f>
        <v>0</v>
      </c>
      <c r="BG283" s="190">
        <f>IF(N283="zákl. přenesená",J283,0)</f>
        <v>0</v>
      </c>
      <c r="BH283" s="190">
        <f>IF(N283="sníž. přenesená",J283,0)</f>
        <v>0</v>
      </c>
      <c r="BI283" s="190">
        <f>IF(N283="nulová",J283,0)</f>
        <v>0</v>
      </c>
      <c r="BJ283" s="14" t="s">
        <v>78</v>
      </c>
      <c r="BK283" s="190">
        <f>ROUND(I283*H283,2)</f>
        <v>0</v>
      </c>
      <c r="BL283" s="14" t="s">
        <v>198</v>
      </c>
      <c r="BM283" s="14" t="s">
        <v>1544</v>
      </c>
    </row>
    <row r="284" spans="2:65" s="1" customFormat="1" ht="22.5" customHeight="1">
      <c r="B284" s="31"/>
      <c r="C284" s="179" t="s">
        <v>1545</v>
      </c>
      <c r="D284" s="179" t="s">
        <v>135</v>
      </c>
      <c r="E284" s="180" t="s">
        <v>1546</v>
      </c>
      <c r="F284" s="181" t="s">
        <v>1547</v>
      </c>
      <c r="G284" s="182" t="s">
        <v>344</v>
      </c>
      <c r="H284" s="183">
        <v>7</v>
      </c>
      <c r="I284" s="184"/>
      <c r="J284" s="185">
        <f>ROUND(I284*H284,2)</f>
        <v>0</v>
      </c>
      <c r="K284" s="181" t="s">
        <v>19</v>
      </c>
      <c r="L284" s="35"/>
      <c r="M284" s="186" t="s">
        <v>19</v>
      </c>
      <c r="N284" s="187" t="s">
        <v>42</v>
      </c>
      <c r="O284" s="57"/>
      <c r="P284" s="188">
        <f>O284*H284</f>
        <v>0</v>
      </c>
      <c r="Q284" s="188">
        <v>0</v>
      </c>
      <c r="R284" s="188">
        <f>Q284*H284</f>
        <v>0</v>
      </c>
      <c r="S284" s="188">
        <v>0</v>
      </c>
      <c r="T284" s="189">
        <f>S284*H284</f>
        <v>0</v>
      </c>
      <c r="AR284" s="14" t="s">
        <v>198</v>
      </c>
      <c r="AT284" s="14" t="s">
        <v>135</v>
      </c>
      <c r="AU284" s="14" t="s">
        <v>80</v>
      </c>
      <c r="AY284" s="14" t="s">
        <v>133</v>
      </c>
      <c r="BE284" s="190">
        <f>IF(N284="základní",J284,0)</f>
        <v>0</v>
      </c>
      <c r="BF284" s="190">
        <f>IF(N284="snížená",J284,0)</f>
        <v>0</v>
      </c>
      <c r="BG284" s="190">
        <f>IF(N284="zákl. přenesená",J284,0)</f>
        <v>0</v>
      </c>
      <c r="BH284" s="190">
        <f>IF(N284="sníž. přenesená",J284,0)</f>
        <v>0</v>
      </c>
      <c r="BI284" s="190">
        <f>IF(N284="nulová",J284,0)</f>
        <v>0</v>
      </c>
      <c r="BJ284" s="14" t="s">
        <v>78</v>
      </c>
      <c r="BK284" s="190">
        <f>ROUND(I284*H284,2)</f>
        <v>0</v>
      </c>
      <c r="BL284" s="14" t="s">
        <v>198</v>
      </c>
      <c r="BM284" s="14" t="s">
        <v>1548</v>
      </c>
    </row>
    <row r="285" spans="2:65" s="11" customFormat="1" ht="22.9" customHeight="1">
      <c r="B285" s="163"/>
      <c r="C285" s="164"/>
      <c r="D285" s="165" t="s">
        <v>70</v>
      </c>
      <c r="E285" s="177" t="s">
        <v>1549</v>
      </c>
      <c r="F285" s="177" t="s">
        <v>1550</v>
      </c>
      <c r="G285" s="164"/>
      <c r="H285" s="164"/>
      <c r="I285" s="167"/>
      <c r="J285" s="178">
        <f>BK285</f>
        <v>0</v>
      </c>
      <c r="K285" s="164"/>
      <c r="L285" s="169"/>
      <c r="M285" s="170"/>
      <c r="N285" s="171"/>
      <c r="O285" s="171"/>
      <c r="P285" s="172">
        <f>SUM(P286:P294)</f>
        <v>0</v>
      </c>
      <c r="Q285" s="171"/>
      <c r="R285" s="172">
        <f>SUM(R286:R294)</f>
        <v>61.013215389999992</v>
      </c>
      <c r="S285" s="171"/>
      <c r="T285" s="173">
        <f>SUM(T286:T294)</f>
        <v>0</v>
      </c>
      <c r="AR285" s="174" t="s">
        <v>80</v>
      </c>
      <c r="AT285" s="175" t="s">
        <v>70</v>
      </c>
      <c r="AU285" s="175" t="s">
        <v>78</v>
      </c>
      <c r="AY285" s="174" t="s">
        <v>133</v>
      </c>
      <c r="BK285" s="176">
        <f>SUM(BK286:BK294)</f>
        <v>0</v>
      </c>
    </row>
    <row r="286" spans="2:65" s="1" customFormat="1" ht="16.5" customHeight="1">
      <c r="B286" s="31"/>
      <c r="C286" s="179" t="s">
        <v>1551</v>
      </c>
      <c r="D286" s="179" t="s">
        <v>135</v>
      </c>
      <c r="E286" s="180" t="s">
        <v>1552</v>
      </c>
      <c r="F286" s="181" t="s">
        <v>1553</v>
      </c>
      <c r="G286" s="182" t="s">
        <v>181</v>
      </c>
      <c r="H286" s="183">
        <v>145.715</v>
      </c>
      <c r="I286" s="184"/>
      <c r="J286" s="185">
        <f t="shared" ref="J286:J294" si="90">ROUND(I286*H286,2)</f>
        <v>0</v>
      </c>
      <c r="K286" s="181" t="s">
        <v>139</v>
      </c>
      <c r="L286" s="35"/>
      <c r="M286" s="186" t="s">
        <v>19</v>
      </c>
      <c r="N286" s="187" t="s">
        <v>42</v>
      </c>
      <c r="O286" s="57"/>
      <c r="P286" s="188">
        <f t="shared" ref="P286:P294" si="91">O286*H286</f>
        <v>0</v>
      </c>
      <c r="Q286" s="188">
        <v>5.62E-3</v>
      </c>
      <c r="R286" s="188">
        <f t="shared" ref="R286:R294" si="92">Q286*H286</f>
        <v>0.81891829999999999</v>
      </c>
      <c r="S286" s="188">
        <v>0</v>
      </c>
      <c r="T286" s="189">
        <f t="shared" ref="T286:T294" si="93">S286*H286</f>
        <v>0</v>
      </c>
      <c r="AR286" s="14" t="s">
        <v>198</v>
      </c>
      <c r="AT286" s="14" t="s">
        <v>135</v>
      </c>
      <c r="AU286" s="14" t="s">
        <v>80</v>
      </c>
      <c r="AY286" s="14" t="s">
        <v>133</v>
      </c>
      <c r="BE286" s="190">
        <f t="shared" ref="BE286:BE294" si="94">IF(N286="základní",J286,0)</f>
        <v>0</v>
      </c>
      <c r="BF286" s="190">
        <f t="shared" ref="BF286:BF294" si="95">IF(N286="snížená",J286,0)</f>
        <v>0</v>
      </c>
      <c r="BG286" s="190">
        <f t="shared" ref="BG286:BG294" si="96">IF(N286="zákl. přenesená",J286,0)</f>
        <v>0</v>
      </c>
      <c r="BH286" s="190">
        <f t="shared" ref="BH286:BH294" si="97">IF(N286="sníž. přenesená",J286,0)</f>
        <v>0</v>
      </c>
      <c r="BI286" s="190">
        <f t="shared" ref="BI286:BI294" si="98">IF(N286="nulová",J286,0)</f>
        <v>0</v>
      </c>
      <c r="BJ286" s="14" t="s">
        <v>78</v>
      </c>
      <c r="BK286" s="190">
        <f t="shared" ref="BK286:BK294" si="99">ROUND(I286*H286,2)</f>
        <v>0</v>
      </c>
      <c r="BL286" s="14" t="s">
        <v>198</v>
      </c>
      <c r="BM286" s="14" t="s">
        <v>1554</v>
      </c>
    </row>
    <row r="287" spans="2:65" s="1" customFormat="1" ht="16.5" customHeight="1">
      <c r="B287" s="31"/>
      <c r="C287" s="179" t="s">
        <v>1555</v>
      </c>
      <c r="D287" s="179" t="s">
        <v>135</v>
      </c>
      <c r="E287" s="180" t="s">
        <v>1556</v>
      </c>
      <c r="F287" s="181" t="s">
        <v>1557</v>
      </c>
      <c r="G287" s="182" t="s">
        <v>181</v>
      </c>
      <c r="H287" s="183">
        <v>105.22</v>
      </c>
      <c r="I287" s="184"/>
      <c r="J287" s="185">
        <f t="shared" si="90"/>
        <v>0</v>
      </c>
      <c r="K287" s="181" t="s">
        <v>139</v>
      </c>
      <c r="L287" s="35"/>
      <c r="M287" s="186" t="s">
        <v>19</v>
      </c>
      <c r="N287" s="187" t="s">
        <v>42</v>
      </c>
      <c r="O287" s="57"/>
      <c r="P287" s="188">
        <f t="shared" si="91"/>
        <v>0</v>
      </c>
      <c r="Q287" s="188">
        <v>4.6000000000000001E-4</v>
      </c>
      <c r="R287" s="188">
        <f t="shared" si="92"/>
        <v>4.8401199999999998E-2</v>
      </c>
      <c r="S287" s="188">
        <v>0</v>
      </c>
      <c r="T287" s="189">
        <f t="shared" si="93"/>
        <v>0</v>
      </c>
      <c r="AR287" s="14" t="s">
        <v>198</v>
      </c>
      <c r="AT287" s="14" t="s">
        <v>135</v>
      </c>
      <c r="AU287" s="14" t="s">
        <v>80</v>
      </c>
      <c r="AY287" s="14" t="s">
        <v>133</v>
      </c>
      <c r="BE287" s="190">
        <f t="shared" si="94"/>
        <v>0</v>
      </c>
      <c r="BF287" s="190">
        <f t="shared" si="95"/>
        <v>0</v>
      </c>
      <c r="BG287" s="190">
        <f t="shared" si="96"/>
        <v>0</v>
      </c>
      <c r="BH287" s="190">
        <f t="shared" si="97"/>
        <v>0</v>
      </c>
      <c r="BI287" s="190">
        <f t="shared" si="98"/>
        <v>0</v>
      </c>
      <c r="BJ287" s="14" t="s">
        <v>78</v>
      </c>
      <c r="BK287" s="190">
        <f t="shared" si="99"/>
        <v>0</v>
      </c>
      <c r="BL287" s="14" t="s">
        <v>198</v>
      </c>
      <c r="BM287" s="14" t="s">
        <v>1558</v>
      </c>
    </row>
    <row r="288" spans="2:65" s="1" customFormat="1" ht="22.5" customHeight="1">
      <c r="B288" s="31"/>
      <c r="C288" s="179" t="s">
        <v>1559</v>
      </c>
      <c r="D288" s="179" t="s">
        <v>135</v>
      </c>
      <c r="E288" s="180" t="s">
        <v>1560</v>
      </c>
      <c r="F288" s="181" t="s">
        <v>1561</v>
      </c>
      <c r="G288" s="182" t="s">
        <v>217</v>
      </c>
      <c r="H288" s="183">
        <v>141.833</v>
      </c>
      <c r="I288" s="184"/>
      <c r="J288" s="185">
        <f t="shared" si="90"/>
        <v>0</v>
      </c>
      <c r="K288" s="181" t="s">
        <v>139</v>
      </c>
      <c r="L288" s="35"/>
      <c r="M288" s="186" t="s">
        <v>19</v>
      </c>
      <c r="N288" s="187" t="s">
        <v>42</v>
      </c>
      <c r="O288" s="57"/>
      <c r="P288" s="188">
        <f t="shared" si="91"/>
        <v>0</v>
      </c>
      <c r="Q288" s="188">
        <v>3.7499999999999999E-2</v>
      </c>
      <c r="R288" s="188">
        <f t="shared" si="92"/>
        <v>5.3187375000000001</v>
      </c>
      <c r="S288" s="188">
        <v>0</v>
      </c>
      <c r="T288" s="189">
        <f t="shared" si="93"/>
        <v>0</v>
      </c>
      <c r="AR288" s="14" t="s">
        <v>198</v>
      </c>
      <c r="AT288" s="14" t="s">
        <v>135</v>
      </c>
      <c r="AU288" s="14" t="s">
        <v>80</v>
      </c>
      <c r="AY288" s="14" t="s">
        <v>133</v>
      </c>
      <c r="BE288" s="190">
        <f t="shared" si="94"/>
        <v>0</v>
      </c>
      <c r="BF288" s="190">
        <f t="shared" si="95"/>
        <v>0</v>
      </c>
      <c r="BG288" s="190">
        <f t="shared" si="96"/>
        <v>0</v>
      </c>
      <c r="BH288" s="190">
        <f t="shared" si="97"/>
        <v>0</v>
      </c>
      <c r="BI288" s="190">
        <f t="shared" si="98"/>
        <v>0</v>
      </c>
      <c r="BJ288" s="14" t="s">
        <v>78</v>
      </c>
      <c r="BK288" s="190">
        <f t="shared" si="99"/>
        <v>0</v>
      </c>
      <c r="BL288" s="14" t="s">
        <v>198</v>
      </c>
      <c r="BM288" s="14" t="s">
        <v>1562</v>
      </c>
    </row>
    <row r="289" spans="2:65" s="1" customFormat="1" ht="22.5" customHeight="1">
      <c r="B289" s="31"/>
      <c r="C289" s="179" t="s">
        <v>1563</v>
      </c>
      <c r="D289" s="179" t="s">
        <v>135</v>
      </c>
      <c r="E289" s="180" t="s">
        <v>1564</v>
      </c>
      <c r="F289" s="181" t="s">
        <v>1565</v>
      </c>
      <c r="G289" s="182" t="s">
        <v>217</v>
      </c>
      <c r="H289" s="183">
        <v>243.90100000000001</v>
      </c>
      <c r="I289" s="184"/>
      <c r="J289" s="185">
        <f t="shared" si="90"/>
        <v>0</v>
      </c>
      <c r="K289" s="181" t="s">
        <v>139</v>
      </c>
      <c r="L289" s="35"/>
      <c r="M289" s="186" t="s">
        <v>19</v>
      </c>
      <c r="N289" s="187" t="s">
        <v>42</v>
      </c>
      <c r="O289" s="57"/>
      <c r="P289" s="188">
        <f t="shared" si="91"/>
        <v>0</v>
      </c>
      <c r="Q289" s="188">
        <v>3.9199999999999999E-3</v>
      </c>
      <c r="R289" s="188">
        <f t="shared" si="92"/>
        <v>0.95609191999999998</v>
      </c>
      <c r="S289" s="188">
        <v>0</v>
      </c>
      <c r="T289" s="189">
        <f t="shared" si="93"/>
        <v>0</v>
      </c>
      <c r="AR289" s="14" t="s">
        <v>198</v>
      </c>
      <c r="AT289" s="14" t="s">
        <v>135</v>
      </c>
      <c r="AU289" s="14" t="s">
        <v>80</v>
      </c>
      <c r="AY289" s="14" t="s">
        <v>133</v>
      </c>
      <c r="BE289" s="190">
        <f t="shared" si="94"/>
        <v>0</v>
      </c>
      <c r="BF289" s="190">
        <f t="shared" si="95"/>
        <v>0</v>
      </c>
      <c r="BG289" s="190">
        <f t="shared" si="96"/>
        <v>0</v>
      </c>
      <c r="BH289" s="190">
        <f t="shared" si="97"/>
        <v>0</v>
      </c>
      <c r="BI289" s="190">
        <f t="shared" si="98"/>
        <v>0</v>
      </c>
      <c r="BJ289" s="14" t="s">
        <v>78</v>
      </c>
      <c r="BK289" s="190">
        <f t="shared" si="99"/>
        <v>0</v>
      </c>
      <c r="BL289" s="14" t="s">
        <v>198</v>
      </c>
      <c r="BM289" s="14" t="s">
        <v>1566</v>
      </c>
    </row>
    <row r="290" spans="2:65" s="1" customFormat="1" ht="16.5" customHeight="1">
      <c r="B290" s="31"/>
      <c r="C290" s="196" t="s">
        <v>1567</v>
      </c>
      <c r="D290" s="196" t="s">
        <v>369</v>
      </c>
      <c r="E290" s="197" t="s">
        <v>1568</v>
      </c>
      <c r="F290" s="198" t="s">
        <v>1569</v>
      </c>
      <c r="G290" s="199" t="s">
        <v>217</v>
      </c>
      <c r="H290" s="200">
        <v>88.623000000000005</v>
      </c>
      <c r="I290" s="201"/>
      <c r="J290" s="202">
        <f t="shared" si="90"/>
        <v>0</v>
      </c>
      <c r="K290" s="198" t="s">
        <v>19</v>
      </c>
      <c r="L290" s="203"/>
      <c r="M290" s="204" t="s">
        <v>19</v>
      </c>
      <c r="N290" s="205" t="s">
        <v>42</v>
      </c>
      <c r="O290" s="57"/>
      <c r="P290" s="188">
        <f t="shared" si="91"/>
        <v>0</v>
      </c>
      <c r="Q290" s="188">
        <v>0.12</v>
      </c>
      <c r="R290" s="188">
        <f t="shared" si="92"/>
        <v>10.63476</v>
      </c>
      <c r="S290" s="188">
        <v>0</v>
      </c>
      <c r="T290" s="189">
        <f t="shared" si="93"/>
        <v>0</v>
      </c>
      <c r="AR290" s="14" t="s">
        <v>368</v>
      </c>
      <c r="AT290" s="14" t="s">
        <v>369</v>
      </c>
      <c r="AU290" s="14" t="s">
        <v>80</v>
      </c>
      <c r="AY290" s="14" t="s">
        <v>133</v>
      </c>
      <c r="BE290" s="190">
        <f t="shared" si="94"/>
        <v>0</v>
      </c>
      <c r="BF290" s="190">
        <f t="shared" si="95"/>
        <v>0</v>
      </c>
      <c r="BG290" s="190">
        <f t="shared" si="96"/>
        <v>0</v>
      </c>
      <c r="BH290" s="190">
        <f t="shared" si="97"/>
        <v>0</v>
      </c>
      <c r="BI290" s="190">
        <f t="shared" si="98"/>
        <v>0</v>
      </c>
      <c r="BJ290" s="14" t="s">
        <v>78</v>
      </c>
      <c r="BK290" s="190">
        <f t="shared" si="99"/>
        <v>0</v>
      </c>
      <c r="BL290" s="14" t="s">
        <v>198</v>
      </c>
      <c r="BM290" s="14" t="s">
        <v>1570</v>
      </c>
    </row>
    <row r="291" spans="2:65" s="1" customFormat="1" ht="16.5" customHeight="1">
      <c r="B291" s="31"/>
      <c r="C291" s="196" t="s">
        <v>1571</v>
      </c>
      <c r="D291" s="196" t="s">
        <v>369</v>
      </c>
      <c r="E291" s="197" t="s">
        <v>1572</v>
      </c>
      <c r="F291" s="198" t="s">
        <v>1573</v>
      </c>
      <c r="G291" s="199" t="s">
        <v>217</v>
      </c>
      <c r="H291" s="200">
        <v>357.46699999999998</v>
      </c>
      <c r="I291" s="201"/>
      <c r="J291" s="202">
        <f t="shared" si="90"/>
        <v>0</v>
      </c>
      <c r="K291" s="198" t="s">
        <v>19</v>
      </c>
      <c r="L291" s="203"/>
      <c r="M291" s="204" t="s">
        <v>19</v>
      </c>
      <c r="N291" s="205" t="s">
        <v>42</v>
      </c>
      <c r="O291" s="57"/>
      <c r="P291" s="188">
        <f t="shared" si="91"/>
        <v>0</v>
      </c>
      <c r="Q291" s="188">
        <v>0.12</v>
      </c>
      <c r="R291" s="188">
        <f t="shared" si="92"/>
        <v>42.896039999999999</v>
      </c>
      <c r="S291" s="188">
        <v>0</v>
      </c>
      <c r="T291" s="189">
        <f t="shared" si="93"/>
        <v>0</v>
      </c>
      <c r="AR291" s="14" t="s">
        <v>368</v>
      </c>
      <c r="AT291" s="14" t="s">
        <v>369</v>
      </c>
      <c r="AU291" s="14" t="s">
        <v>80</v>
      </c>
      <c r="AY291" s="14" t="s">
        <v>133</v>
      </c>
      <c r="BE291" s="190">
        <f t="shared" si="94"/>
        <v>0</v>
      </c>
      <c r="BF291" s="190">
        <f t="shared" si="95"/>
        <v>0</v>
      </c>
      <c r="BG291" s="190">
        <f t="shared" si="96"/>
        <v>0</v>
      </c>
      <c r="BH291" s="190">
        <f t="shared" si="97"/>
        <v>0</v>
      </c>
      <c r="BI291" s="190">
        <f t="shared" si="98"/>
        <v>0</v>
      </c>
      <c r="BJ291" s="14" t="s">
        <v>78</v>
      </c>
      <c r="BK291" s="190">
        <f t="shared" si="99"/>
        <v>0</v>
      </c>
      <c r="BL291" s="14" t="s">
        <v>198</v>
      </c>
      <c r="BM291" s="14" t="s">
        <v>1574</v>
      </c>
    </row>
    <row r="292" spans="2:65" s="1" customFormat="1" ht="16.5" customHeight="1">
      <c r="B292" s="31"/>
      <c r="C292" s="179" t="s">
        <v>1575</v>
      </c>
      <c r="D292" s="179" t="s">
        <v>135</v>
      </c>
      <c r="E292" s="180" t="s">
        <v>1576</v>
      </c>
      <c r="F292" s="181" t="s">
        <v>1577</v>
      </c>
      <c r="G292" s="182" t="s">
        <v>217</v>
      </c>
      <c r="H292" s="183">
        <v>141.833</v>
      </c>
      <c r="I292" s="184"/>
      <c r="J292" s="185">
        <f t="shared" si="90"/>
        <v>0</v>
      </c>
      <c r="K292" s="181" t="s">
        <v>19</v>
      </c>
      <c r="L292" s="35"/>
      <c r="M292" s="186" t="s">
        <v>19</v>
      </c>
      <c r="N292" s="187" t="s">
        <v>42</v>
      </c>
      <c r="O292" s="57"/>
      <c r="P292" s="188">
        <f t="shared" si="91"/>
        <v>0</v>
      </c>
      <c r="Q292" s="188">
        <v>1.7899999999999999E-3</v>
      </c>
      <c r="R292" s="188">
        <f t="shared" si="92"/>
        <v>0.25388106999999999</v>
      </c>
      <c r="S292" s="188">
        <v>0</v>
      </c>
      <c r="T292" s="189">
        <f t="shared" si="93"/>
        <v>0</v>
      </c>
      <c r="AR292" s="14" t="s">
        <v>198</v>
      </c>
      <c r="AT292" s="14" t="s">
        <v>135</v>
      </c>
      <c r="AU292" s="14" t="s">
        <v>80</v>
      </c>
      <c r="AY292" s="14" t="s">
        <v>133</v>
      </c>
      <c r="BE292" s="190">
        <f t="shared" si="94"/>
        <v>0</v>
      </c>
      <c r="BF292" s="190">
        <f t="shared" si="95"/>
        <v>0</v>
      </c>
      <c r="BG292" s="190">
        <f t="shared" si="96"/>
        <v>0</v>
      </c>
      <c r="BH292" s="190">
        <f t="shared" si="97"/>
        <v>0</v>
      </c>
      <c r="BI292" s="190">
        <f t="shared" si="98"/>
        <v>0</v>
      </c>
      <c r="BJ292" s="14" t="s">
        <v>78</v>
      </c>
      <c r="BK292" s="190">
        <f t="shared" si="99"/>
        <v>0</v>
      </c>
      <c r="BL292" s="14" t="s">
        <v>198</v>
      </c>
      <c r="BM292" s="14" t="s">
        <v>1578</v>
      </c>
    </row>
    <row r="293" spans="2:65" s="1" customFormat="1" ht="16.5" customHeight="1">
      <c r="B293" s="31"/>
      <c r="C293" s="179" t="s">
        <v>1579</v>
      </c>
      <c r="D293" s="179" t="s">
        <v>135</v>
      </c>
      <c r="E293" s="180" t="s">
        <v>1580</v>
      </c>
      <c r="F293" s="181" t="s">
        <v>1581</v>
      </c>
      <c r="G293" s="182" t="s">
        <v>217</v>
      </c>
      <c r="H293" s="183">
        <v>48.26</v>
      </c>
      <c r="I293" s="184"/>
      <c r="J293" s="185">
        <f t="shared" si="90"/>
        <v>0</v>
      </c>
      <c r="K293" s="181" t="s">
        <v>19</v>
      </c>
      <c r="L293" s="35"/>
      <c r="M293" s="186" t="s">
        <v>19</v>
      </c>
      <c r="N293" s="187" t="s">
        <v>42</v>
      </c>
      <c r="O293" s="57"/>
      <c r="P293" s="188">
        <f t="shared" si="91"/>
        <v>0</v>
      </c>
      <c r="Q293" s="188">
        <v>1.7899999999999999E-3</v>
      </c>
      <c r="R293" s="188">
        <f t="shared" si="92"/>
        <v>8.6385399999999987E-2</v>
      </c>
      <c r="S293" s="188">
        <v>0</v>
      </c>
      <c r="T293" s="189">
        <f t="shared" si="93"/>
        <v>0</v>
      </c>
      <c r="AR293" s="14" t="s">
        <v>198</v>
      </c>
      <c r="AT293" s="14" t="s">
        <v>135</v>
      </c>
      <c r="AU293" s="14" t="s">
        <v>80</v>
      </c>
      <c r="AY293" s="14" t="s">
        <v>133</v>
      </c>
      <c r="BE293" s="190">
        <f t="shared" si="94"/>
        <v>0</v>
      </c>
      <c r="BF293" s="190">
        <f t="shared" si="95"/>
        <v>0</v>
      </c>
      <c r="BG293" s="190">
        <f t="shared" si="96"/>
        <v>0</v>
      </c>
      <c r="BH293" s="190">
        <f t="shared" si="97"/>
        <v>0</v>
      </c>
      <c r="BI293" s="190">
        <f t="shared" si="98"/>
        <v>0</v>
      </c>
      <c r="BJ293" s="14" t="s">
        <v>78</v>
      </c>
      <c r="BK293" s="190">
        <f t="shared" si="99"/>
        <v>0</v>
      </c>
      <c r="BL293" s="14" t="s">
        <v>198</v>
      </c>
      <c r="BM293" s="14" t="s">
        <v>1582</v>
      </c>
    </row>
    <row r="294" spans="2:65" s="1" customFormat="1" ht="22.5" customHeight="1">
      <c r="B294" s="31"/>
      <c r="C294" s="179" t="s">
        <v>1583</v>
      </c>
      <c r="D294" s="179" t="s">
        <v>135</v>
      </c>
      <c r="E294" s="180" t="s">
        <v>1584</v>
      </c>
      <c r="F294" s="181" t="s">
        <v>1585</v>
      </c>
      <c r="G294" s="182" t="s">
        <v>223</v>
      </c>
      <c r="H294" s="183">
        <v>61.012999999999998</v>
      </c>
      <c r="I294" s="184"/>
      <c r="J294" s="185">
        <f t="shared" si="90"/>
        <v>0</v>
      </c>
      <c r="K294" s="181" t="s">
        <v>139</v>
      </c>
      <c r="L294" s="35"/>
      <c r="M294" s="186" t="s">
        <v>19</v>
      </c>
      <c r="N294" s="187" t="s">
        <v>42</v>
      </c>
      <c r="O294" s="57"/>
      <c r="P294" s="188">
        <f t="shared" si="91"/>
        <v>0</v>
      </c>
      <c r="Q294" s="188">
        <v>0</v>
      </c>
      <c r="R294" s="188">
        <f t="shared" si="92"/>
        <v>0</v>
      </c>
      <c r="S294" s="188">
        <v>0</v>
      </c>
      <c r="T294" s="189">
        <f t="shared" si="93"/>
        <v>0</v>
      </c>
      <c r="AR294" s="14" t="s">
        <v>198</v>
      </c>
      <c r="AT294" s="14" t="s">
        <v>135</v>
      </c>
      <c r="AU294" s="14" t="s">
        <v>80</v>
      </c>
      <c r="AY294" s="14" t="s">
        <v>133</v>
      </c>
      <c r="BE294" s="190">
        <f t="shared" si="94"/>
        <v>0</v>
      </c>
      <c r="BF294" s="190">
        <f t="shared" si="95"/>
        <v>0</v>
      </c>
      <c r="BG294" s="190">
        <f t="shared" si="96"/>
        <v>0</v>
      </c>
      <c r="BH294" s="190">
        <f t="shared" si="97"/>
        <v>0</v>
      </c>
      <c r="BI294" s="190">
        <f t="shared" si="98"/>
        <v>0</v>
      </c>
      <c r="BJ294" s="14" t="s">
        <v>78</v>
      </c>
      <c r="BK294" s="190">
        <f t="shared" si="99"/>
        <v>0</v>
      </c>
      <c r="BL294" s="14" t="s">
        <v>198</v>
      </c>
      <c r="BM294" s="14" t="s">
        <v>1586</v>
      </c>
    </row>
    <row r="295" spans="2:65" s="11" customFormat="1" ht="22.9" customHeight="1">
      <c r="B295" s="163"/>
      <c r="C295" s="164"/>
      <c r="D295" s="165" t="s">
        <v>70</v>
      </c>
      <c r="E295" s="177" t="s">
        <v>1587</v>
      </c>
      <c r="F295" s="177" t="s">
        <v>1588</v>
      </c>
      <c r="G295" s="164"/>
      <c r="H295" s="164"/>
      <c r="I295" s="167"/>
      <c r="J295" s="178">
        <f>BK295</f>
        <v>0</v>
      </c>
      <c r="K295" s="164"/>
      <c r="L295" s="169"/>
      <c r="M295" s="170"/>
      <c r="N295" s="171"/>
      <c r="O295" s="171"/>
      <c r="P295" s="172">
        <f>SUM(P296:P300)</f>
        <v>0</v>
      </c>
      <c r="Q295" s="171"/>
      <c r="R295" s="172">
        <f>SUM(R296:R300)</f>
        <v>5.4423599999999996E-2</v>
      </c>
      <c r="S295" s="171"/>
      <c r="T295" s="173">
        <f>SUM(T296:T300)</f>
        <v>0</v>
      </c>
      <c r="AR295" s="174" t="s">
        <v>80</v>
      </c>
      <c r="AT295" s="175" t="s">
        <v>70</v>
      </c>
      <c r="AU295" s="175" t="s">
        <v>78</v>
      </c>
      <c r="AY295" s="174" t="s">
        <v>133</v>
      </c>
      <c r="BK295" s="176">
        <f>SUM(BK296:BK300)</f>
        <v>0</v>
      </c>
    </row>
    <row r="296" spans="2:65" s="1" customFormat="1" ht="16.5" customHeight="1">
      <c r="B296" s="31"/>
      <c r="C296" s="179" t="s">
        <v>1589</v>
      </c>
      <c r="D296" s="179" t="s">
        <v>135</v>
      </c>
      <c r="E296" s="180" t="s">
        <v>1590</v>
      </c>
      <c r="F296" s="181" t="s">
        <v>1591</v>
      </c>
      <c r="G296" s="182" t="s">
        <v>217</v>
      </c>
      <c r="H296" s="183">
        <v>87.78</v>
      </c>
      <c r="I296" s="184"/>
      <c r="J296" s="185">
        <f>ROUND(I296*H296,2)</f>
        <v>0</v>
      </c>
      <c r="K296" s="181" t="s">
        <v>139</v>
      </c>
      <c r="L296" s="35"/>
      <c r="M296" s="186" t="s">
        <v>19</v>
      </c>
      <c r="N296" s="187" t="s">
        <v>42</v>
      </c>
      <c r="O296" s="57"/>
      <c r="P296" s="188">
        <f>O296*H296</f>
        <v>0</v>
      </c>
      <c r="Q296" s="188">
        <v>2.9999999999999997E-4</v>
      </c>
      <c r="R296" s="188">
        <f>Q296*H296</f>
        <v>2.6333999999999996E-2</v>
      </c>
      <c r="S296" s="188">
        <v>0</v>
      </c>
      <c r="T296" s="189">
        <f>S296*H296</f>
        <v>0</v>
      </c>
      <c r="AR296" s="14" t="s">
        <v>198</v>
      </c>
      <c r="AT296" s="14" t="s">
        <v>135</v>
      </c>
      <c r="AU296" s="14" t="s">
        <v>80</v>
      </c>
      <c r="AY296" s="14" t="s">
        <v>133</v>
      </c>
      <c r="BE296" s="190">
        <f>IF(N296="základní",J296,0)</f>
        <v>0</v>
      </c>
      <c r="BF296" s="190">
        <f>IF(N296="snížená",J296,0)</f>
        <v>0</v>
      </c>
      <c r="BG296" s="190">
        <f>IF(N296="zákl. přenesená",J296,0)</f>
        <v>0</v>
      </c>
      <c r="BH296" s="190">
        <f>IF(N296="sníž. přenesená",J296,0)</f>
        <v>0</v>
      </c>
      <c r="BI296" s="190">
        <f>IF(N296="nulová",J296,0)</f>
        <v>0</v>
      </c>
      <c r="BJ296" s="14" t="s">
        <v>78</v>
      </c>
      <c r="BK296" s="190">
        <f>ROUND(I296*H296,2)</f>
        <v>0</v>
      </c>
      <c r="BL296" s="14" t="s">
        <v>198</v>
      </c>
      <c r="BM296" s="14" t="s">
        <v>1592</v>
      </c>
    </row>
    <row r="297" spans="2:65" s="1" customFormat="1" ht="16.5" customHeight="1">
      <c r="B297" s="31"/>
      <c r="C297" s="179" t="s">
        <v>1593</v>
      </c>
      <c r="D297" s="179" t="s">
        <v>135</v>
      </c>
      <c r="E297" s="180" t="s">
        <v>1594</v>
      </c>
      <c r="F297" s="181" t="s">
        <v>1595</v>
      </c>
      <c r="G297" s="182" t="s">
        <v>217</v>
      </c>
      <c r="H297" s="183">
        <v>87.78</v>
      </c>
      <c r="I297" s="184"/>
      <c r="J297" s="185">
        <f>ROUND(I297*H297,2)</f>
        <v>0</v>
      </c>
      <c r="K297" s="181" t="s">
        <v>19</v>
      </c>
      <c r="L297" s="35"/>
      <c r="M297" s="186" t="s">
        <v>19</v>
      </c>
      <c r="N297" s="187" t="s">
        <v>42</v>
      </c>
      <c r="O297" s="57"/>
      <c r="P297" s="188">
        <f>O297*H297</f>
        <v>0</v>
      </c>
      <c r="Q297" s="188">
        <v>1.0000000000000001E-5</v>
      </c>
      <c r="R297" s="188">
        <f>Q297*H297</f>
        <v>8.7780000000000009E-4</v>
      </c>
      <c r="S297" s="188">
        <v>0</v>
      </c>
      <c r="T297" s="189">
        <f>S297*H297</f>
        <v>0</v>
      </c>
      <c r="AR297" s="14" t="s">
        <v>198</v>
      </c>
      <c r="AT297" s="14" t="s">
        <v>135</v>
      </c>
      <c r="AU297" s="14" t="s">
        <v>80</v>
      </c>
      <c r="AY297" s="14" t="s">
        <v>133</v>
      </c>
      <c r="BE297" s="190">
        <f>IF(N297="základní",J297,0)</f>
        <v>0</v>
      </c>
      <c r="BF297" s="190">
        <f>IF(N297="snížená",J297,0)</f>
        <v>0</v>
      </c>
      <c r="BG297" s="190">
        <f>IF(N297="zákl. přenesená",J297,0)</f>
        <v>0</v>
      </c>
      <c r="BH297" s="190">
        <f>IF(N297="sníž. přenesená",J297,0)</f>
        <v>0</v>
      </c>
      <c r="BI297" s="190">
        <f>IF(N297="nulová",J297,0)</f>
        <v>0</v>
      </c>
      <c r="BJ297" s="14" t="s">
        <v>78</v>
      </c>
      <c r="BK297" s="190">
        <f>ROUND(I297*H297,2)</f>
        <v>0</v>
      </c>
      <c r="BL297" s="14" t="s">
        <v>198</v>
      </c>
      <c r="BM297" s="14" t="s">
        <v>1596</v>
      </c>
    </row>
    <row r="298" spans="2:65" s="1" customFormat="1" ht="16.5" customHeight="1">
      <c r="B298" s="31"/>
      <c r="C298" s="179" t="s">
        <v>1597</v>
      </c>
      <c r="D298" s="179" t="s">
        <v>135</v>
      </c>
      <c r="E298" s="180" t="s">
        <v>1598</v>
      </c>
      <c r="F298" s="181" t="s">
        <v>1599</v>
      </c>
      <c r="G298" s="182" t="s">
        <v>217</v>
      </c>
      <c r="H298" s="183">
        <v>87.78</v>
      </c>
      <c r="I298" s="184"/>
      <c r="J298" s="185">
        <f>ROUND(I298*H298,2)</f>
        <v>0</v>
      </c>
      <c r="K298" s="181" t="s">
        <v>19</v>
      </c>
      <c r="L298" s="35"/>
      <c r="M298" s="186" t="s">
        <v>19</v>
      </c>
      <c r="N298" s="187" t="s">
        <v>42</v>
      </c>
      <c r="O298" s="57"/>
      <c r="P298" s="188">
        <f>O298*H298</f>
        <v>0</v>
      </c>
      <c r="Q298" s="188">
        <v>2.3000000000000001E-4</v>
      </c>
      <c r="R298" s="188">
        <f>Q298*H298</f>
        <v>2.01894E-2</v>
      </c>
      <c r="S298" s="188">
        <v>0</v>
      </c>
      <c r="T298" s="189">
        <f>S298*H298</f>
        <v>0</v>
      </c>
      <c r="AR298" s="14" t="s">
        <v>198</v>
      </c>
      <c r="AT298" s="14" t="s">
        <v>135</v>
      </c>
      <c r="AU298" s="14" t="s">
        <v>80</v>
      </c>
      <c r="AY298" s="14" t="s">
        <v>133</v>
      </c>
      <c r="BE298" s="190">
        <f>IF(N298="základní",J298,0)</f>
        <v>0</v>
      </c>
      <c r="BF298" s="190">
        <f>IF(N298="snížená",J298,0)</f>
        <v>0</v>
      </c>
      <c r="BG298" s="190">
        <f>IF(N298="zákl. přenesená",J298,0)</f>
        <v>0</v>
      </c>
      <c r="BH298" s="190">
        <f>IF(N298="sníž. přenesená",J298,0)</f>
        <v>0</v>
      </c>
      <c r="BI298" s="190">
        <f>IF(N298="nulová",J298,0)</f>
        <v>0</v>
      </c>
      <c r="BJ298" s="14" t="s">
        <v>78</v>
      </c>
      <c r="BK298" s="190">
        <f>ROUND(I298*H298,2)</f>
        <v>0</v>
      </c>
      <c r="BL298" s="14" t="s">
        <v>198</v>
      </c>
      <c r="BM298" s="14" t="s">
        <v>1600</v>
      </c>
    </row>
    <row r="299" spans="2:65" s="1" customFormat="1" ht="16.5" customHeight="1">
      <c r="B299" s="31"/>
      <c r="C299" s="179" t="s">
        <v>1601</v>
      </c>
      <c r="D299" s="179" t="s">
        <v>135</v>
      </c>
      <c r="E299" s="180" t="s">
        <v>1602</v>
      </c>
      <c r="F299" s="181" t="s">
        <v>1603</v>
      </c>
      <c r="G299" s="182" t="s">
        <v>217</v>
      </c>
      <c r="H299" s="183">
        <v>87.78</v>
      </c>
      <c r="I299" s="184"/>
      <c r="J299" s="185">
        <f>ROUND(I299*H299,2)</f>
        <v>0</v>
      </c>
      <c r="K299" s="181" t="s">
        <v>19</v>
      </c>
      <c r="L299" s="35"/>
      <c r="M299" s="186" t="s">
        <v>19</v>
      </c>
      <c r="N299" s="187" t="s">
        <v>42</v>
      </c>
      <c r="O299" s="57"/>
      <c r="P299" s="188">
        <f>O299*H299</f>
        <v>0</v>
      </c>
      <c r="Q299" s="188">
        <v>8.0000000000000007E-5</v>
      </c>
      <c r="R299" s="188">
        <f>Q299*H299</f>
        <v>7.0224000000000007E-3</v>
      </c>
      <c r="S299" s="188">
        <v>0</v>
      </c>
      <c r="T299" s="189">
        <f>S299*H299</f>
        <v>0</v>
      </c>
      <c r="AR299" s="14" t="s">
        <v>198</v>
      </c>
      <c r="AT299" s="14" t="s">
        <v>135</v>
      </c>
      <c r="AU299" s="14" t="s">
        <v>80</v>
      </c>
      <c r="AY299" s="14" t="s">
        <v>133</v>
      </c>
      <c r="BE299" s="190">
        <f>IF(N299="základní",J299,0)</f>
        <v>0</v>
      </c>
      <c r="BF299" s="190">
        <f>IF(N299="snížená",J299,0)</f>
        <v>0</v>
      </c>
      <c r="BG299" s="190">
        <f>IF(N299="zákl. přenesená",J299,0)</f>
        <v>0</v>
      </c>
      <c r="BH299" s="190">
        <f>IF(N299="sníž. přenesená",J299,0)</f>
        <v>0</v>
      </c>
      <c r="BI299" s="190">
        <f>IF(N299="nulová",J299,0)</f>
        <v>0</v>
      </c>
      <c r="BJ299" s="14" t="s">
        <v>78</v>
      </c>
      <c r="BK299" s="190">
        <f>ROUND(I299*H299,2)</f>
        <v>0</v>
      </c>
      <c r="BL299" s="14" t="s">
        <v>198</v>
      </c>
      <c r="BM299" s="14" t="s">
        <v>1604</v>
      </c>
    </row>
    <row r="300" spans="2:65" s="1" customFormat="1" ht="16.5" customHeight="1">
      <c r="B300" s="31"/>
      <c r="C300" s="179" t="s">
        <v>1605</v>
      </c>
      <c r="D300" s="179" t="s">
        <v>135</v>
      </c>
      <c r="E300" s="180" t="s">
        <v>1606</v>
      </c>
      <c r="F300" s="181" t="s">
        <v>1607</v>
      </c>
      <c r="G300" s="182" t="s">
        <v>217</v>
      </c>
      <c r="H300" s="183">
        <v>87.78</v>
      </c>
      <c r="I300" s="184"/>
      <c r="J300" s="185">
        <f>ROUND(I300*H300,2)</f>
        <v>0</v>
      </c>
      <c r="K300" s="181" t="s">
        <v>19</v>
      </c>
      <c r="L300" s="35"/>
      <c r="M300" s="186" t="s">
        <v>19</v>
      </c>
      <c r="N300" s="187" t="s">
        <v>42</v>
      </c>
      <c r="O300" s="57"/>
      <c r="P300" s="188">
        <f>O300*H300</f>
        <v>0</v>
      </c>
      <c r="Q300" s="188">
        <v>0</v>
      </c>
      <c r="R300" s="188">
        <f>Q300*H300</f>
        <v>0</v>
      </c>
      <c r="S300" s="188">
        <v>0</v>
      </c>
      <c r="T300" s="189">
        <f>S300*H300</f>
        <v>0</v>
      </c>
      <c r="AR300" s="14" t="s">
        <v>198</v>
      </c>
      <c r="AT300" s="14" t="s">
        <v>135</v>
      </c>
      <c r="AU300" s="14" t="s">
        <v>80</v>
      </c>
      <c r="AY300" s="14" t="s">
        <v>133</v>
      </c>
      <c r="BE300" s="190">
        <f>IF(N300="základní",J300,0)</f>
        <v>0</v>
      </c>
      <c r="BF300" s="190">
        <f>IF(N300="snížená",J300,0)</f>
        <v>0</v>
      </c>
      <c r="BG300" s="190">
        <f>IF(N300="zákl. přenesená",J300,0)</f>
        <v>0</v>
      </c>
      <c r="BH300" s="190">
        <f>IF(N300="sníž. přenesená",J300,0)</f>
        <v>0</v>
      </c>
      <c r="BI300" s="190">
        <f>IF(N300="nulová",J300,0)</f>
        <v>0</v>
      </c>
      <c r="BJ300" s="14" t="s">
        <v>78</v>
      </c>
      <c r="BK300" s="190">
        <f>ROUND(I300*H300,2)</f>
        <v>0</v>
      </c>
      <c r="BL300" s="14" t="s">
        <v>198</v>
      </c>
      <c r="BM300" s="14" t="s">
        <v>1608</v>
      </c>
    </row>
    <row r="301" spans="2:65" s="11" customFormat="1" ht="22.9" customHeight="1">
      <c r="B301" s="163"/>
      <c r="C301" s="164"/>
      <c r="D301" s="165" t="s">
        <v>70</v>
      </c>
      <c r="E301" s="177" t="s">
        <v>657</v>
      </c>
      <c r="F301" s="177" t="s">
        <v>658</v>
      </c>
      <c r="G301" s="164"/>
      <c r="H301" s="164"/>
      <c r="I301" s="167"/>
      <c r="J301" s="178">
        <f>BK301</f>
        <v>0</v>
      </c>
      <c r="K301" s="164"/>
      <c r="L301" s="169"/>
      <c r="M301" s="170"/>
      <c r="N301" s="171"/>
      <c r="O301" s="171"/>
      <c r="P301" s="172">
        <f>SUM(P302:P313)</f>
        <v>0</v>
      </c>
      <c r="Q301" s="171"/>
      <c r="R301" s="172">
        <f>SUM(R302:R313)</f>
        <v>7.6081033000000007</v>
      </c>
      <c r="S301" s="171"/>
      <c r="T301" s="173">
        <f>SUM(T302:T313)</f>
        <v>0</v>
      </c>
      <c r="AR301" s="174" t="s">
        <v>80</v>
      </c>
      <c r="AT301" s="175" t="s">
        <v>70</v>
      </c>
      <c r="AU301" s="175" t="s">
        <v>78</v>
      </c>
      <c r="AY301" s="174" t="s">
        <v>133</v>
      </c>
      <c r="BK301" s="176">
        <f>SUM(BK302:BK313)</f>
        <v>0</v>
      </c>
    </row>
    <row r="302" spans="2:65" s="1" customFormat="1" ht="16.5" customHeight="1">
      <c r="B302" s="31"/>
      <c r="C302" s="179" t="s">
        <v>1609</v>
      </c>
      <c r="D302" s="179" t="s">
        <v>135</v>
      </c>
      <c r="E302" s="180" t="s">
        <v>1610</v>
      </c>
      <c r="F302" s="181" t="s">
        <v>1611</v>
      </c>
      <c r="G302" s="182" t="s">
        <v>217</v>
      </c>
      <c r="H302" s="183">
        <v>47.5</v>
      </c>
      <c r="I302" s="184"/>
      <c r="J302" s="185">
        <f t="shared" ref="J302:J313" si="100">ROUND(I302*H302,2)</f>
        <v>0</v>
      </c>
      <c r="K302" s="181" t="s">
        <v>139</v>
      </c>
      <c r="L302" s="35"/>
      <c r="M302" s="186" t="s">
        <v>19</v>
      </c>
      <c r="N302" s="187" t="s">
        <v>42</v>
      </c>
      <c r="O302" s="57"/>
      <c r="P302" s="188">
        <f t="shared" ref="P302:P313" si="101">O302*H302</f>
        <v>0</v>
      </c>
      <c r="Q302" s="188">
        <v>0</v>
      </c>
      <c r="R302" s="188">
        <f t="shared" ref="R302:R313" si="102">Q302*H302</f>
        <v>0</v>
      </c>
      <c r="S302" s="188">
        <v>0</v>
      </c>
      <c r="T302" s="189">
        <f t="shared" ref="T302:T313" si="103">S302*H302</f>
        <v>0</v>
      </c>
      <c r="AR302" s="14" t="s">
        <v>198</v>
      </c>
      <c r="AT302" s="14" t="s">
        <v>135</v>
      </c>
      <c r="AU302" s="14" t="s">
        <v>80</v>
      </c>
      <c r="AY302" s="14" t="s">
        <v>133</v>
      </c>
      <c r="BE302" s="190">
        <f t="shared" ref="BE302:BE313" si="104">IF(N302="základní",J302,0)</f>
        <v>0</v>
      </c>
      <c r="BF302" s="190">
        <f t="shared" ref="BF302:BF313" si="105">IF(N302="snížená",J302,0)</f>
        <v>0</v>
      </c>
      <c r="BG302" s="190">
        <f t="shared" ref="BG302:BG313" si="106">IF(N302="zákl. přenesená",J302,0)</f>
        <v>0</v>
      </c>
      <c r="BH302" s="190">
        <f t="shared" ref="BH302:BH313" si="107">IF(N302="sníž. přenesená",J302,0)</f>
        <v>0</v>
      </c>
      <c r="BI302" s="190">
        <f t="shared" ref="BI302:BI313" si="108">IF(N302="nulová",J302,0)</f>
        <v>0</v>
      </c>
      <c r="BJ302" s="14" t="s">
        <v>78</v>
      </c>
      <c r="BK302" s="190">
        <f t="shared" ref="BK302:BK313" si="109">ROUND(I302*H302,2)</f>
        <v>0</v>
      </c>
      <c r="BL302" s="14" t="s">
        <v>198</v>
      </c>
      <c r="BM302" s="14" t="s">
        <v>1612</v>
      </c>
    </row>
    <row r="303" spans="2:65" s="1" customFormat="1" ht="16.5" customHeight="1">
      <c r="B303" s="31"/>
      <c r="C303" s="179" t="s">
        <v>1613</v>
      </c>
      <c r="D303" s="179" t="s">
        <v>135</v>
      </c>
      <c r="E303" s="180" t="s">
        <v>1614</v>
      </c>
      <c r="F303" s="181" t="s">
        <v>1615</v>
      </c>
      <c r="G303" s="182" t="s">
        <v>217</v>
      </c>
      <c r="H303" s="183">
        <v>1907.1579999999999</v>
      </c>
      <c r="I303" s="184"/>
      <c r="J303" s="185">
        <f t="shared" si="100"/>
        <v>0</v>
      </c>
      <c r="K303" s="181" t="s">
        <v>139</v>
      </c>
      <c r="L303" s="35"/>
      <c r="M303" s="186" t="s">
        <v>19</v>
      </c>
      <c r="N303" s="187" t="s">
        <v>42</v>
      </c>
      <c r="O303" s="57"/>
      <c r="P303" s="188">
        <f t="shared" si="101"/>
        <v>0</v>
      </c>
      <c r="Q303" s="188">
        <v>2.9999999999999997E-4</v>
      </c>
      <c r="R303" s="188">
        <f t="shared" si="102"/>
        <v>0.57214739999999997</v>
      </c>
      <c r="S303" s="188">
        <v>0</v>
      </c>
      <c r="T303" s="189">
        <f t="shared" si="103"/>
        <v>0</v>
      </c>
      <c r="AR303" s="14" t="s">
        <v>198</v>
      </c>
      <c r="AT303" s="14" t="s">
        <v>135</v>
      </c>
      <c r="AU303" s="14" t="s">
        <v>80</v>
      </c>
      <c r="AY303" s="14" t="s">
        <v>133</v>
      </c>
      <c r="BE303" s="190">
        <f t="shared" si="104"/>
        <v>0</v>
      </c>
      <c r="BF303" s="190">
        <f t="shared" si="105"/>
        <v>0</v>
      </c>
      <c r="BG303" s="190">
        <f t="shared" si="106"/>
        <v>0</v>
      </c>
      <c r="BH303" s="190">
        <f t="shared" si="107"/>
        <v>0</v>
      </c>
      <c r="BI303" s="190">
        <f t="shared" si="108"/>
        <v>0</v>
      </c>
      <c r="BJ303" s="14" t="s">
        <v>78</v>
      </c>
      <c r="BK303" s="190">
        <f t="shared" si="109"/>
        <v>0</v>
      </c>
      <c r="BL303" s="14" t="s">
        <v>198</v>
      </c>
      <c r="BM303" s="14" t="s">
        <v>1616</v>
      </c>
    </row>
    <row r="304" spans="2:65" s="1" customFormat="1" ht="16.5" customHeight="1">
      <c r="B304" s="31"/>
      <c r="C304" s="196" t="s">
        <v>1617</v>
      </c>
      <c r="D304" s="196" t="s">
        <v>369</v>
      </c>
      <c r="E304" s="197" t="s">
        <v>1618</v>
      </c>
      <c r="F304" s="198" t="s">
        <v>1619</v>
      </c>
      <c r="G304" s="199" t="s">
        <v>217</v>
      </c>
      <c r="H304" s="200">
        <v>16.72</v>
      </c>
      <c r="I304" s="201"/>
      <c r="J304" s="202">
        <f t="shared" si="100"/>
        <v>0</v>
      </c>
      <c r="K304" s="198" t="s">
        <v>19</v>
      </c>
      <c r="L304" s="203"/>
      <c r="M304" s="204" t="s">
        <v>19</v>
      </c>
      <c r="N304" s="205" t="s">
        <v>42</v>
      </c>
      <c r="O304" s="57"/>
      <c r="P304" s="188">
        <f t="shared" si="101"/>
        <v>0</v>
      </c>
      <c r="Q304" s="188">
        <v>2.8700000000000002E-3</v>
      </c>
      <c r="R304" s="188">
        <f t="shared" si="102"/>
        <v>4.7986399999999999E-2</v>
      </c>
      <c r="S304" s="188">
        <v>0</v>
      </c>
      <c r="T304" s="189">
        <f t="shared" si="103"/>
        <v>0</v>
      </c>
      <c r="AR304" s="14" t="s">
        <v>368</v>
      </c>
      <c r="AT304" s="14" t="s">
        <v>369</v>
      </c>
      <c r="AU304" s="14" t="s">
        <v>80</v>
      </c>
      <c r="AY304" s="14" t="s">
        <v>133</v>
      </c>
      <c r="BE304" s="190">
        <f t="shared" si="104"/>
        <v>0</v>
      </c>
      <c r="BF304" s="190">
        <f t="shared" si="105"/>
        <v>0</v>
      </c>
      <c r="BG304" s="190">
        <f t="shared" si="106"/>
        <v>0</v>
      </c>
      <c r="BH304" s="190">
        <f t="shared" si="107"/>
        <v>0</v>
      </c>
      <c r="BI304" s="190">
        <f t="shared" si="108"/>
        <v>0</v>
      </c>
      <c r="BJ304" s="14" t="s">
        <v>78</v>
      </c>
      <c r="BK304" s="190">
        <f t="shared" si="109"/>
        <v>0</v>
      </c>
      <c r="BL304" s="14" t="s">
        <v>198</v>
      </c>
      <c r="BM304" s="14" t="s">
        <v>1620</v>
      </c>
    </row>
    <row r="305" spans="2:65" s="1" customFormat="1" ht="16.5" customHeight="1">
      <c r="B305" s="31"/>
      <c r="C305" s="196" t="s">
        <v>1621</v>
      </c>
      <c r="D305" s="196" t="s">
        <v>369</v>
      </c>
      <c r="E305" s="197" t="s">
        <v>1622</v>
      </c>
      <c r="F305" s="198" t="s">
        <v>1623</v>
      </c>
      <c r="G305" s="199" t="s">
        <v>217</v>
      </c>
      <c r="H305" s="200">
        <v>1714.845</v>
      </c>
      <c r="I305" s="201"/>
      <c r="J305" s="202">
        <f t="shared" si="100"/>
        <v>0</v>
      </c>
      <c r="K305" s="198" t="s">
        <v>19</v>
      </c>
      <c r="L305" s="203"/>
      <c r="M305" s="204" t="s">
        <v>19</v>
      </c>
      <c r="N305" s="205" t="s">
        <v>42</v>
      </c>
      <c r="O305" s="57"/>
      <c r="P305" s="188">
        <f t="shared" si="101"/>
        <v>0</v>
      </c>
      <c r="Q305" s="188">
        <v>2.8700000000000002E-3</v>
      </c>
      <c r="R305" s="188">
        <f t="shared" si="102"/>
        <v>4.9216051500000004</v>
      </c>
      <c r="S305" s="188">
        <v>0</v>
      </c>
      <c r="T305" s="189">
        <f t="shared" si="103"/>
        <v>0</v>
      </c>
      <c r="AR305" s="14" t="s">
        <v>368</v>
      </c>
      <c r="AT305" s="14" t="s">
        <v>369</v>
      </c>
      <c r="AU305" s="14" t="s">
        <v>80</v>
      </c>
      <c r="AY305" s="14" t="s">
        <v>133</v>
      </c>
      <c r="BE305" s="190">
        <f t="shared" si="104"/>
        <v>0</v>
      </c>
      <c r="BF305" s="190">
        <f t="shared" si="105"/>
        <v>0</v>
      </c>
      <c r="BG305" s="190">
        <f t="shared" si="106"/>
        <v>0</v>
      </c>
      <c r="BH305" s="190">
        <f t="shared" si="107"/>
        <v>0</v>
      </c>
      <c r="BI305" s="190">
        <f t="shared" si="108"/>
        <v>0</v>
      </c>
      <c r="BJ305" s="14" t="s">
        <v>78</v>
      </c>
      <c r="BK305" s="190">
        <f t="shared" si="109"/>
        <v>0</v>
      </c>
      <c r="BL305" s="14" t="s">
        <v>198</v>
      </c>
      <c r="BM305" s="14" t="s">
        <v>1624</v>
      </c>
    </row>
    <row r="306" spans="2:65" s="1" customFormat="1" ht="16.5" customHeight="1">
      <c r="B306" s="31"/>
      <c r="C306" s="196" t="s">
        <v>1625</v>
      </c>
      <c r="D306" s="196" t="s">
        <v>369</v>
      </c>
      <c r="E306" s="197" t="s">
        <v>1626</v>
      </c>
      <c r="F306" s="198" t="s">
        <v>1627</v>
      </c>
      <c r="G306" s="199" t="s">
        <v>217</v>
      </c>
      <c r="H306" s="200">
        <v>107.149</v>
      </c>
      <c r="I306" s="201"/>
      <c r="J306" s="202">
        <f t="shared" si="100"/>
        <v>0</v>
      </c>
      <c r="K306" s="198" t="s">
        <v>19</v>
      </c>
      <c r="L306" s="203"/>
      <c r="M306" s="204" t="s">
        <v>19</v>
      </c>
      <c r="N306" s="205" t="s">
        <v>42</v>
      </c>
      <c r="O306" s="57"/>
      <c r="P306" s="188">
        <f t="shared" si="101"/>
        <v>0</v>
      </c>
      <c r="Q306" s="188">
        <v>2.8700000000000002E-3</v>
      </c>
      <c r="R306" s="188">
        <f t="shared" si="102"/>
        <v>0.30751763000000004</v>
      </c>
      <c r="S306" s="188">
        <v>0</v>
      </c>
      <c r="T306" s="189">
        <f t="shared" si="103"/>
        <v>0</v>
      </c>
      <c r="AR306" s="14" t="s">
        <v>368</v>
      </c>
      <c r="AT306" s="14" t="s">
        <v>369</v>
      </c>
      <c r="AU306" s="14" t="s">
        <v>80</v>
      </c>
      <c r="AY306" s="14" t="s">
        <v>133</v>
      </c>
      <c r="BE306" s="190">
        <f t="shared" si="104"/>
        <v>0</v>
      </c>
      <c r="BF306" s="190">
        <f t="shared" si="105"/>
        <v>0</v>
      </c>
      <c r="BG306" s="190">
        <f t="shared" si="106"/>
        <v>0</v>
      </c>
      <c r="BH306" s="190">
        <f t="shared" si="107"/>
        <v>0</v>
      </c>
      <c r="BI306" s="190">
        <f t="shared" si="108"/>
        <v>0</v>
      </c>
      <c r="BJ306" s="14" t="s">
        <v>78</v>
      </c>
      <c r="BK306" s="190">
        <f t="shared" si="109"/>
        <v>0</v>
      </c>
      <c r="BL306" s="14" t="s">
        <v>198</v>
      </c>
      <c r="BM306" s="14" t="s">
        <v>1628</v>
      </c>
    </row>
    <row r="307" spans="2:65" s="1" customFormat="1" ht="16.5" customHeight="1">
      <c r="B307" s="31"/>
      <c r="C307" s="196" t="s">
        <v>1629</v>
      </c>
      <c r="D307" s="196" t="s">
        <v>369</v>
      </c>
      <c r="E307" s="197" t="s">
        <v>1630</v>
      </c>
      <c r="F307" s="198" t="s">
        <v>1631</v>
      </c>
      <c r="G307" s="199" t="s">
        <v>217</v>
      </c>
      <c r="H307" s="200">
        <v>310.2</v>
      </c>
      <c r="I307" s="201"/>
      <c r="J307" s="202">
        <f t="shared" si="100"/>
        <v>0</v>
      </c>
      <c r="K307" s="198" t="s">
        <v>19</v>
      </c>
      <c r="L307" s="203"/>
      <c r="M307" s="204" t="s">
        <v>19</v>
      </c>
      <c r="N307" s="205" t="s">
        <v>42</v>
      </c>
      <c r="O307" s="57"/>
      <c r="P307" s="188">
        <f t="shared" si="101"/>
        <v>0</v>
      </c>
      <c r="Q307" s="188">
        <v>2.8700000000000002E-3</v>
      </c>
      <c r="R307" s="188">
        <f t="shared" si="102"/>
        <v>0.89027400000000001</v>
      </c>
      <c r="S307" s="188">
        <v>0</v>
      </c>
      <c r="T307" s="189">
        <f t="shared" si="103"/>
        <v>0</v>
      </c>
      <c r="AR307" s="14" t="s">
        <v>368</v>
      </c>
      <c r="AT307" s="14" t="s">
        <v>369</v>
      </c>
      <c r="AU307" s="14" t="s">
        <v>80</v>
      </c>
      <c r="AY307" s="14" t="s">
        <v>133</v>
      </c>
      <c r="BE307" s="190">
        <f t="shared" si="104"/>
        <v>0</v>
      </c>
      <c r="BF307" s="190">
        <f t="shared" si="105"/>
        <v>0</v>
      </c>
      <c r="BG307" s="190">
        <f t="shared" si="106"/>
        <v>0</v>
      </c>
      <c r="BH307" s="190">
        <f t="shared" si="107"/>
        <v>0</v>
      </c>
      <c r="BI307" s="190">
        <f t="shared" si="108"/>
        <v>0</v>
      </c>
      <c r="BJ307" s="14" t="s">
        <v>78</v>
      </c>
      <c r="BK307" s="190">
        <f t="shared" si="109"/>
        <v>0</v>
      </c>
      <c r="BL307" s="14" t="s">
        <v>198</v>
      </c>
      <c r="BM307" s="14" t="s">
        <v>1632</v>
      </c>
    </row>
    <row r="308" spans="2:65" s="1" customFormat="1" ht="16.5" customHeight="1">
      <c r="B308" s="31"/>
      <c r="C308" s="179" t="s">
        <v>1633</v>
      </c>
      <c r="D308" s="179" t="s">
        <v>135</v>
      </c>
      <c r="E308" s="180" t="s">
        <v>1634</v>
      </c>
      <c r="F308" s="181" t="s">
        <v>1635</v>
      </c>
      <c r="G308" s="182" t="s">
        <v>217</v>
      </c>
      <c r="H308" s="183">
        <v>241.4</v>
      </c>
      <c r="I308" s="184"/>
      <c r="J308" s="185">
        <f t="shared" si="100"/>
        <v>0</v>
      </c>
      <c r="K308" s="181" t="s">
        <v>139</v>
      </c>
      <c r="L308" s="35"/>
      <c r="M308" s="186" t="s">
        <v>19</v>
      </c>
      <c r="N308" s="187" t="s">
        <v>42</v>
      </c>
      <c r="O308" s="57"/>
      <c r="P308" s="188">
        <f t="shared" si="101"/>
        <v>0</v>
      </c>
      <c r="Q308" s="188">
        <v>2.9999999999999997E-4</v>
      </c>
      <c r="R308" s="188">
        <f t="shared" si="102"/>
        <v>7.2419999999999998E-2</v>
      </c>
      <c r="S308" s="188">
        <v>0</v>
      </c>
      <c r="T308" s="189">
        <f t="shared" si="103"/>
        <v>0</v>
      </c>
      <c r="AR308" s="14" t="s">
        <v>198</v>
      </c>
      <c r="AT308" s="14" t="s">
        <v>135</v>
      </c>
      <c r="AU308" s="14" t="s">
        <v>80</v>
      </c>
      <c r="AY308" s="14" t="s">
        <v>133</v>
      </c>
      <c r="BE308" s="190">
        <f t="shared" si="104"/>
        <v>0</v>
      </c>
      <c r="BF308" s="190">
        <f t="shared" si="105"/>
        <v>0</v>
      </c>
      <c r="BG308" s="190">
        <f t="shared" si="106"/>
        <v>0</v>
      </c>
      <c r="BH308" s="190">
        <f t="shared" si="107"/>
        <v>0</v>
      </c>
      <c r="BI308" s="190">
        <f t="shared" si="108"/>
        <v>0</v>
      </c>
      <c r="BJ308" s="14" t="s">
        <v>78</v>
      </c>
      <c r="BK308" s="190">
        <f t="shared" si="109"/>
        <v>0</v>
      </c>
      <c r="BL308" s="14" t="s">
        <v>198</v>
      </c>
      <c r="BM308" s="14" t="s">
        <v>1636</v>
      </c>
    </row>
    <row r="309" spans="2:65" s="1" customFormat="1" ht="16.5" customHeight="1">
      <c r="B309" s="31"/>
      <c r="C309" s="196" t="s">
        <v>1637</v>
      </c>
      <c r="D309" s="196" t="s">
        <v>369</v>
      </c>
      <c r="E309" s="197" t="s">
        <v>1638</v>
      </c>
      <c r="F309" s="198" t="s">
        <v>1639</v>
      </c>
      <c r="G309" s="199" t="s">
        <v>217</v>
      </c>
      <c r="H309" s="200">
        <v>265.54000000000002</v>
      </c>
      <c r="I309" s="201"/>
      <c r="J309" s="202">
        <f t="shared" si="100"/>
        <v>0</v>
      </c>
      <c r="K309" s="198" t="s">
        <v>19</v>
      </c>
      <c r="L309" s="203"/>
      <c r="M309" s="204" t="s">
        <v>19</v>
      </c>
      <c r="N309" s="205" t="s">
        <v>42</v>
      </c>
      <c r="O309" s="57"/>
      <c r="P309" s="188">
        <f t="shared" si="101"/>
        <v>0</v>
      </c>
      <c r="Q309" s="188">
        <v>2.8700000000000002E-3</v>
      </c>
      <c r="R309" s="188">
        <f t="shared" si="102"/>
        <v>0.7620998000000001</v>
      </c>
      <c r="S309" s="188">
        <v>0</v>
      </c>
      <c r="T309" s="189">
        <f t="shared" si="103"/>
        <v>0</v>
      </c>
      <c r="AR309" s="14" t="s">
        <v>368</v>
      </c>
      <c r="AT309" s="14" t="s">
        <v>369</v>
      </c>
      <c r="AU309" s="14" t="s">
        <v>80</v>
      </c>
      <c r="AY309" s="14" t="s">
        <v>133</v>
      </c>
      <c r="BE309" s="190">
        <f t="shared" si="104"/>
        <v>0</v>
      </c>
      <c r="BF309" s="190">
        <f t="shared" si="105"/>
        <v>0</v>
      </c>
      <c r="BG309" s="190">
        <f t="shared" si="106"/>
        <v>0</v>
      </c>
      <c r="BH309" s="190">
        <f t="shared" si="107"/>
        <v>0</v>
      </c>
      <c r="BI309" s="190">
        <f t="shared" si="108"/>
        <v>0</v>
      </c>
      <c r="BJ309" s="14" t="s">
        <v>78</v>
      </c>
      <c r="BK309" s="190">
        <f t="shared" si="109"/>
        <v>0</v>
      </c>
      <c r="BL309" s="14" t="s">
        <v>198</v>
      </c>
      <c r="BM309" s="14" t="s">
        <v>1640</v>
      </c>
    </row>
    <row r="310" spans="2:65" s="1" customFormat="1" ht="16.5" customHeight="1">
      <c r="B310" s="31"/>
      <c r="C310" s="179" t="s">
        <v>1641</v>
      </c>
      <c r="D310" s="179" t="s">
        <v>135</v>
      </c>
      <c r="E310" s="180" t="s">
        <v>1642</v>
      </c>
      <c r="F310" s="181" t="s">
        <v>1643</v>
      </c>
      <c r="G310" s="182" t="s">
        <v>181</v>
      </c>
      <c r="H310" s="183">
        <v>590.29</v>
      </c>
      <c r="I310" s="184"/>
      <c r="J310" s="185">
        <f t="shared" si="100"/>
        <v>0</v>
      </c>
      <c r="K310" s="181" t="s">
        <v>19</v>
      </c>
      <c r="L310" s="35"/>
      <c r="M310" s="186" t="s">
        <v>19</v>
      </c>
      <c r="N310" s="187" t="s">
        <v>42</v>
      </c>
      <c r="O310" s="57"/>
      <c r="P310" s="188">
        <f t="shared" si="101"/>
        <v>0</v>
      </c>
      <c r="Q310" s="188">
        <v>1.0000000000000001E-5</v>
      </c>
      <c r="R310" s="188">
        <f t="shared" si="102"/>
        <v>5.9029E-3</v>
      </c>
      <c r="S310" s="188">
        <v>0</v>
      </c>
      <c r="T310" s="189">
        <f t="shared" si="103"/>
        <v>0</v>
      </c>
      <c r="AR310" s="14" t="s">
        <v>198</v>
      </c>
      <c r="AT310" s="14" t="s">
        <v>135</v>
      </c>
      <c r="AU310" s="14" t="s">
        <v>80</v>
      </c>
      <c r="AY310" s="14" t="s">
        <v>133</v>
      </c>
      <c r="BE310" s="190">
        <f t="shared" si="104"/>
        <v>0</v>
      </c>
      <c r="BF310" s="190">
        <f t="shared" si="105"/>
        <v>0</v>
      </c>
      <c r="BG310" s="190">
        <f t="shared" si="106"/>
        <v>0</v>
      </c>
      <c r="BH310" s="190">
        <f t="shared" si="107"/>
        <v>0</v>
      </c>
      <c r="BI310" s="190">
        <f t="shared" si="108"/>
        <v>0</v>
      </c>
      <c r="BJ310" s="14" t="s">
        <v>78</v>
      </c>
      <c r="BK310" s="190">
        <f t="shared" si="109"/>
        <v>0</v>
      </c>
      <c r="BL310" s="14" t="s">
        <v>198</v>
      </c>
      <c r="BM310" s="14" t="s">
        <v>1644</v>
      </c>
    </row>
    <row r="311" spans="2:65" s="1" customFormat="1" ht="16.5" customHeight="1">
      <c r="B311" s="31"/>
      <c r="C311" s="179" t="s">
        <v>1645</v>
      </c>
      <c r="D311" s="179" t="s">
        <v>135</v>
      </c>
      <c r="E311" s="180" t="s">
        <v>1646</v>
      </c>
      <c r="F311" s="181" t="s">
        <v>1647</v>
      </c>
      <c r="G311" s="182" t="s">
        <v>217</v>
      </c>
      <c r="H311" s="183">
        <v>7.82</v>
      </c>
      <c r="I311" s="184"/>
      <c r="J311" s="185">
        <f t="shared" si="100"/>
        <v>0</v>
      </c>
      <c r="K311" s="181" t="s">
        <v>139</v>
      </c>
      <c r="L311" s="35"/>
      <c r="M311" s="186" t="s">
        <v>19</v>
      </c>
      <c r="N311" s="187" t="s">
        <v>42</v>
      </c>
      <c r="O311" s="57"/>
      <c r="P311" s="188">
        <f t="shared" si="101"/>
        <v>0</v>
      </c>
      <c r="Q311" s="188">
        <v>5.0000000000000001E-4</v>
      </c>
      <c r="R311" s="188">
        <f t="shared" si="102"/>
        <v>3.9100000000000003E-3</v>
      </c>
      <c r="S311" s="188">
        <v>0</v>
      </c>
      <c r="T311" s="189">
        <f t="shared" si="103"/>
        <v>0</v>
      </c>
      <c r="AR311" s="14" t="s">
        <v>198</v>
      </c>
      <c r="AT311" s="14" t="s">
        <v>135</v>
      </c>
      <c r="AU311" s="14" t="s">
        <v>80</v>
      </c>
      <c r="AY311" s="14" t="s">
        <v>133</v>
      </c>
      <c r="BE311" s="190">
        <f t="shared" si="104"/>
        <v>0</v>
      </c>
      <c r="BF311" s="190">
        <f t="shared" si="105"/>
        <v>0</v>
      </c>
      <c r="BG311" s="190">
        <f t="shared" si="106"/>
        <v>0</v>
      </c>
      <c r="BH311" s="190">
        <f t="shared" si="107"/>
        <v>0</v>
      </c>
      <c r="BI311" s="190">
        <f t="shared" si="108"/>
        <v>0</v>
      </c>
      <c r="BJ311" s="14" t="s">
        <v>78</v>
      </c>
      <c r="BK311" s="190">
        <f t="shared" si="109"/>
        <v>0</v>
      </c>
      <c r="BL311" s="14" t="s">
        <v>198</v>
      </c>
      <c r="BM311" s="14" t="s">
        <v>1648</v>
      </c>
    </row>
    <row r="312" spans="2:65" s="1" customFormat="1" ht="16.5" customHeight="1">
      <c r="B312" s="31"/>
      <c r="C312" s="196" t="s">
        <v>1649</v>
      </c>
      <c r="D312" s="196" t="s">
        <v>369</v>
      </c>
      <c r="E312" s="197" t="s">
        <v>1650</v>
      </c>
      <c r="F312" s="198" t="s">
        <v>1619</v>
      </c>
      <c r="G312" s="199" t="s">
        <v>217</v>
      </c>
      <c r="H312" s="200">
        <v>8.4459999999999997</v>
      </c>
      <c r="I312" s="201"/>
      <c r="J312" s="202">
        <f t="shared" si="100"/>
        <v>0</v>
      </c>
      <c r="K312" s="198" t="s">
        <v>19</v>
      </c>
      <c r="L312" s="203"/>
      <c r="M312" s="204" t="s">
        <v>19</v>
      </c>
      <c r="N312" s="205" t="s">
        <v>42</v>
      </c>
      <c r="O312" s="57"/>
      <c r="P312" s="188">
        <f t="shared" si="101"/>
        <v>0</v>
      </c>
      <c r="Q312" s="188">
        <v>2.8700000000000002E-3</v>
      </c>
      <c r="R312" s="188">
        <f t="shared" si="102"/>
        <v>2.4240020000000001E-2</v>
      </c>
      <c r="S312" s="188">
        <v>0</v>
      </c>
      <c r="T312" s="189">
        <f t="shared" si="103"/>
        <v>0</v>
      </c>
      <c r="AR312" s="14" t="s">
        <v>368</v>
      </c>
      <c r="AT312" s="14" t="s">
        <v>369</v>
      </c>
      <c r="AU312" s="14" t="s">
        <v>80</v>
      </c>
      <c r="AY312" s="14" t="s">
        <v>133</v>
      </c>
      <c r="BE312" s="190">
        <f t="shared" si="104"/>
        <v>0</v>
      </c>
      <c r="BF312" s="190">
        <f t="shared" si="105"/>
        <v>0</v>
      </c>
      <c r="BG312" s="190">
        <f t="shared" si="106"/>
        <v>0</v>
      </c>
      <c r="BH312" s="190">
        <f t="shared" si="107"/>
        <v>0</v>
      </c>
      <c r="BI312" s="190">
        <f t="shared" si="108"/>
        <v>0</v>
      </c>
      <c r="BJ312" s="14" t="s">
        <v>78</v>
      </c>
      <c r="BK312" s="190">
        <f t="shared" si="109"/>
        <v>0</v>
      </c>
      <c r="BL312" s="14" t="s">
        <v>198</v>
      </c>
      <c r="BM312" s="14" t="s">
        <v>1651</v>
      </c>
    </row>
    <row r="313" spans="2:65" s="1" customFormat="1" ht="22.5" customHeight="1">
      <c r="B313" s="31"/>
      <c r="C313" s="179" t="s">
        <v>1652</v>
      </c>
      <c r="D313" s="179" t="s">
        <v>135</v>
      </c>
      <c r="E313" s="180" t="s">
        <v>1653</v>
      </c>
      <c r="F313" s="181" t="s">
        <v>1654</v>
      </c>
      <c r="G313" s="182" t="s">
        <v>223</v>
      </c>
      <c r="H313" s="183">
        <v>7.6079999999999997</v>
      </c>
      <c r="I313" s="184"/>
      <c r="J313" s="185">
        <f t="shared" si="100"/>
        <v>0</v>
      </c>
      <c r="K313" s="181" t="s">
        <v>139</v>
      </c>
      <c r="L313" s="35"/>
      <c r="M313" s="186" t="s">
        <v>19</v>
      </c>
      <c r="N313" s="187" t="s">
        <v>42</v>
      </c>
      <c r="O313" s="57"/>
      <c r="P313" s="188">
        <f t="shared" si="101"/>
        <v>0</v>
      </c>
      <c r="Q313" s="188">
        <v>0</v>
      </c>
      <c r="R313" s="188">
        <f t="shared" si="102"/>
        <v>0</v>
      </c>
      <c r="S313" s="188">
        <v>0</v>
      </c>
      <c r="T313" s="189">
        <f t="shared" si="103"/>
        <v>0</v>
      </c>
      <c r="AR313" s="14" t="s">
        <v>198</v>
      </c>
      <c r="AT313" s="14" t="s">
        <v>135</v>
      </c>
      <c r="AU313" s="14" t="s">
        <v>80</v>
      </c>
      <c r="AY313" s="14" t="s">
        <v>133</v>
      </c>
      <c r="BE313" s="190">
        <f t="shared" si="104"/>
        <v>0</v>
      </c>
      <c r="BF313" s="190">
        <f t="shared" si="105"/>
        <v>0</v>
      </c>
      <c r="BG313" s="190">
        <f t="shared" si="106"/>
        <v>0</v>
      </c>
      <c r="BH313" s="190">
        <f t="shared" si="107"/>
        <v>0</v>
      </c>
      <c r="BI313" s="190">
        <f t="shared" si="108"/>
        <v>0</v>
      </c>
      <c r="BJ313" s="14" t="s">
        <v>78</v>
      </c>
      <c r="BK313" s="190">
        <f t="shared" si="109"/>
        <v>0</v>
      </c>
      <c r="BL313" s="14" t="s">
        <v>198</v>
      </c>
      <c r="BM313" s="14" t="s">
        <v>1655</v>
      </c>
    </row>
    <row r="314" spans="2:65" s="11" customFormat="1" ht="22.9" customHeight="1">
      <c r="B314" s="163"/>
      <c r="C314" s="164"/>
      <c r="D314" s="165" t="s">
        <v>70</v>
      </c>
      <c r="E314" s="177" t="s">
        <v>1656</v>
      </c>
      <c r="F314" s="177" t="s">
        <v>1657</v>
      </c>
      <c r="G314" s="164"/>
      <c r="H314" s="164"/>
      <c r="I314" s="167"/>
      <c r="J314" s="178">
        <f>BK314</f>
        <v>0</v>
      </c>
      <c r="K314" s="164"/>
      <c r="L314" s="169"/>
      <c r="M314" s="170"/>
      <c r="N314" s="171"/>
      <c r="O314" s="171"/>
      <c r="P314" s="172">
        <f>SUM(P315:P322)</f>
        <v>0</v>
      </c>
      <c r="Q314" s="171"/>
      <c r="R314" s="172">
        <f>SUM(R315:R322)</f>
        <v>2.2971517800000001</v>
      </c>
      <c r="S314" s="171"/>
      <c r="T314" s="173">
        <f>SUM(T315:T322)</f>
        <v>0</v>
      </c>
      <c r="AR314" s="174" t="s">
        <v>80</v>
      </c>
      <c r="AT314" s="175" t="s">
        <v>70</v>
      </c>
      <c r="AU314" s="175" t="s">
        <v>78</v>
      </c>
      <c r="AY314" s="174" t="s">
        <v>133</v>
      </c>
      <c r="BK314" s="176">
        <f>SUM(BK315:BK322)</f>
        <v>0</v>
      </c>
    </row>
    <row r="315" spans="2:65" s="1" customFormat="1" ht="22.5" customHeight="1">
      <c r="B315" s="31"/>
      <c r="C315" s="179" t="s">
        <v>1658</v>
      </c>
      <c r="D315" s="179" t="s">
        <v>135</v>
      </c>
      <c r="E315" s="180" t="s">
        <v>1659</v>
      </c>
      <c r="F315" s="181" t="s">
        <v>1660</v>
      </c>
      <c r="G315" s="182" t="s">
        <v>217</v>
      </c>
      <c r="H315" s="183">
        <v>146.404</v>
      </c>
      <c r="I315" s="184"/>
      <c r="J315" s="185">
        <f t="shared" ref="J315:J322" si="110">ROUND(I315*H315,2)</f>
        <v>0</v>
      </c>
      <c r="K315" s="181" t="s">
        <v>139</v>
      </c>
      <c r="L315" s="35"/>
      <c r="M315" s="186" t="s">
        <v>19</v>
      </c>
      <c r="N315" s="187" t="s">
        <v>42</v>
      </c>
      <c r="O315" s="57"/>
      <c r="P315" s="188">
        <f t="shared" ref="P315:P322" si="111">O315*H315</f>
        <v>0</v>
      </c>
      <c r="Q315" s="188">
        <v>3.2000000000000002E-3</v>
      </c>
      <c r="R315" s="188">
        <f t="shared" ref="R315:R322" si="112">Q315*H315</f>
        <v>0.46849279999999999</v>
      </c>
      <c r="S315" s="188">
        <v>0</v>
      </c>
      <c r="T315" s="189">
        <f t="shared" ref="T315:T322" si="113">S315*H315</f>
        <v>0</v>
      </c>
      <c r="AR315" s="14" t="s">
        <v>198</v>
      </c>
      <c r="AT315" s="14" t="s">
        <v>135</v>
      </c>
      <c r="AU315" s="14" t="s">
        <v>80</v>
      </c>
      <c r="AY315" s="14" t="s">
        <v>133</v>
      </c>
      <c r="BE315" s="190">
        <f t="shared" ref="BE315:BE322" si="114">IF(N315="základní",J315,0)</f>
        <v>0</v>
      </c>
      <c r="BF315" s="190">
        <f t="shared" ref="BF315:BF322" si="115">IF(N315="snížená",J315,0)</f>
        <v>0</v>
      </c>
      <c r="BG315" s="190">
        <f t="shared" ref="BG315:BG322" si="116">IF(N315="zákl. přenesená",J315,0)</f>
        <v>0</v>
      </c>
      <c r="BH315" s="190">
        <f t="shared" ref="BH315:BH322" si="117">IF(N315="sníž. přenesená",J315,0)</f>
        <v>0</v>
      </c>
      <c r="BI315" s="190">
        <f t="shared" ref="BI315:BI322" si="118">IF(N315="nulová",J315,0)</f>
        <v>0</v>
      </c>
      <c r="BJ315" s="14" t="s">
        <v>78</v>
      </c>
      <c r="BK315" s="190">
        <f t="shared" ref="BK315:BK322" si="119">ROUND(I315*H315,2)</f>
        <v>0</v>
      </c>
      <c r="BL315" s="14" t="s">
        <v>198</v>
      </c>
      <c r="BM315" s="14" t="s">
        <v>1661</v>
      </c>
    </row>
    <row r="316" spans="2:65" s="1" customFormat="1" ht="16.5" customHeight="1">
      <c r="B316" s="31"/>
      <c r="C316" s="196" t="s">
        <v>1662</v>
      </c>
      <c r="D316" s="196" t="s">
        <v>369</v>
      </c>
      <c r="E316" s="197" t="s">
        <v>1663</v>
      </c>
      <c r="F316" s="198" t="s">
        <v>1664</v>
      </c>
      <c r="G316" s="199" t="s">
        <v>217</v>
      </c>
      <c r="H316" s="200">
        <v>25.83</v>
      </c>
      <c r="I316" s="201"/>
      <c r="J316" s="202">
        <f t="shared" si="110"/>
        <v>0</v>
      </c>
      <c r="K316" s="198" t="s">
        <v>19</v>
      </c>
      <c r="L316" s="203"/>
      <c r="M316" s="204" t="s">
        <v>19</v>
      </c>
      <c r="N316" s="205" t="s">
        <v>42</v>
      </c>
      <c r="O316" s="57"/>
      <c r="P316" s="188">
        <f t="shared" si="111"/>
        <v>0</v>
      </c>
      <c r="Q316" s="188">
        <v>9.7999999999999997E-3</v>
      </c>
      <c r="R316" s="188">
        <f t="shared" si="112"/>
        <v>0.25313399999999997</v>
      </c>
      <c r="S316" s="188">
        <v>0</v>
      </c>
      <c r="T316" s="189">
        <f t="shared" si="113"/>
        <v>0</v>
      </c>
      <c r="AR316" s="14" t="s">
        <v>368</v>
      </c>
      <c r="AT316" s="14" t="s">
        <v>369</v>
      </c>
      <c r="AU316" s="14" t="s">
        <v>80</v>
      </c>
      <c r="AY316" s="14" t="s">
        <v>133</v>
      </c>
      <c r="BE316" s="190">
        <f t="shared" si="114"/>
        <v>0</v>
      </c>
      <c r="BF316" s="190">
        <f t="shared" si="115"/>
        <v>0</v>
      </c>
      <c r="BG316" s="190">
        <f t="shared" si="116"/>
        <v>0</v>
      </c>
      <c r="BH316" s="190">
        <f t="shared" si="117"/>
        <v>0</v>
      </c>
      <c r="BI316" s="190">
        <f t="shared" si="118"/>
        <v>0</v>
      </c>
      <c r="BJ316" s="14" t="s">
        <v>78</v>
      </c>
      <c r="BK316" s="190">
        <f t="shared" si="119"/>
        <v>0</v>
      </c>
      <c r="BL316" s="14" t="s">
        <v>198</v>
      </c>
      <c r="BM316" s="14" t="s">
        <v>1665</v>
      </c>
    </row>
    <row r="317" spans="2:65" s="1" customFormat="1" ht="16.5" customHeight="1">
      <c r="B317" s="31"/>
      <c r="C317" s="196" t="s">
        <v>1666</v>
      </c>
      <c r="D317" s="196" t="s">
        <v>369</v>
      </c>
      <c r="E317" s="197" t="s">
        <v>1667</v>
      </c>
      <c r="F317" s="198" t="s">
        <v>1668</v>
      </c>
      <c r="G317" s="199" t="s">
        <v>217</v>
      </c>
      <c r="H317" s="200">
        <v>131.78299999999999</v>
      </c>
      <c r="I317" s="201"/>
      <c r="J317" s="202">
        <f t="shared" si="110"/>
        <v>0</v>
      </c>
      <c r="K317" s="198" t="s">
        <v>19</v>
      </c>
      <c r="L317" s="203"/>
      <c r="M317" s="204" t="s">
        <v>19</v>
      </c>
      <c r="N317" s="205" t="s">
        <v>42</v>
      </c>
      <c r="O317" s="57"/>
      <c r="P317" s="188">
        <f t="shared" si="111"/>
        <v>0</v>
      </c>
      <c r="Q317" s="188">
        <v>9.7999999999999997E-3</v>
      </c>
      <c r="R317" s="188">
        <f t="shared" si="112"/>
        <v>1.2914733999999999</v>
      </c>
      <c r="S317" s="188">
        <v>0</v>
      </c>
      <c r="T317" s="189">
        <f t="shared" si="113"/>
        <v>0</v>
      </c>
      <c r="AR317" s="14" t="s">
        <v>368</v>
      </c>
      <c r="AT317" s="14" t="s">
        <v>369</v>
      </c>
      <c r="AU317" s="14" t="s">
        <v>80</v>
      </c>
      <c r="AY317" s="14" t="s">
        <v>133</v>
      </c>
      <c r="BE317" s="190">
        <f t="shared" si="114"/>
        <v>0</v>
      </c>
      <c r="BF317" s="190">
        <f t="shared" si="115"/>
        <v>0</v>
      </c>
      <c r="BG317" s="190">
        <f t="shared" si="116"/>
        <v>0</v>
      </c>
      <c r="BH317" s="190">
        <f t="shared" si="117"/>
        <v>0</v>
      </c>
      <c r="BI317" s="190">
        <f t="shared" si="118"/>
        <v>0</v>
      </c>
      <c r="BJ317" s="14" t="s">
        <v>78</v>
      </c>
      <c r="BK317" s="190">
        <f t="shared" si="119"/>
        <v>0</v>
      </c>
      <c r="BL317" s="14" t="s">
        <v>198</v>
      </c>
      <c r="BM317" s="14" t="s">
        <v>1669</v>
      </c>
    </row>
    <row r="318" spans="2:65" s="1" customFormat="1" ht="22.5" customHeight="1">
      <c r="B318" s="31"/>
      <c r="C318" s="196" t="s">
        <v>1670</v>
      </c>
      <c r="D318" s="196" t="s">
        <v>369</v>
      </c>
      <c r="E318" s="197" t="s">
        <v>1671</v>
      </c>
      <c r="F318" s="198" t="s">
        <v>1672</v>
      </c>
      <c r="G318" s="199" t="s">
        <v>217</v>
      </c>
      <c r="H318" s="200">
        <v>3.4319999999999999</v>
      </c>
      <c r="I318" s="201"/>
      <c r="J318" s="202">
        <f t="shared" si="110"/>
        <v>0</v>
      </c>
      <c r="K318" s="198" t="s">
        <v>19</v>
      </c>
      <c r="L318" s="203"/>
      <c r="M318" s="204" t="s">
        <v>19</v>
      </c>
      <c r="N318" s="205" t="s">
        <v>42</v>
      </c>
      <c r="O318" s="57"/>
      <c r="P318" s="188">
        <f t="shared" si="111"/>
        <v>0</v>
      </c>
      <c r="Q318" s="188">
        <v>9.7999999999999997E-3</v>
      </c>
      <c r="R318" s="188">
        <f t="shared" si="112"/>
        <v>3.36336E-2</v>
      </c>
      <c r="S318" s="188">
        <v>0</v>
      </c>
      <c r="T318" s="189">
        <f t="shared" si="113"/>
        <v>0</v>
      </c>
      <c r="AR318" s="14" t="s">
        <v>368</v>
      </c>
      <c r="AT318" s="14" t="s">
        <v>369</v>
      </c>
      <c r="AU318" s="14" t="s">
        <v>80</v>
      </c>
      <c r="AY318" s="14" t="s">
        <v>133</v>
      </c>
      <c r="BE318" s="190">
        <f t="shared" si="114"/>
        <v>0</v>
      </c>
      <c r="BF318" s="190">
        <f t="shared" si="115"/>
        <v>0</v>
      </c>
      <c r="BG318" s="190">
        <f t="shared" si="116"/>
        <v>0</v>
      </c>
      <c r="BH318" s="190">
        <f t="shared" si="117"/>
        <v>0</v>
      </c>
      <c r="BI318" s="190">
        <f t="shared" si="118"/>
        <v>0</v>
      </c>
      <c r="BJ318" s="14" t="s">
        <v>78</v>
      </c>
      <c r="BK318" s="190">
        <f t="shared" si="119"/>
        <v>0</v>
      </c>
      <c r="BL318" s="14" t="s">
        <v>198</v>
      </c>
      <c r="BM318" s="14" t="s">
        <v>1673</v>
      </c>
    </row>
    <row r="319" spans="2:65" s="1" customFormat="1" ht="16.5" customHeight="1">
      <c r="B319" s="31"/>
      <c r="C319" s="179" t="s">
        <v>1674</v>
      </c>
      <c r="D319" s="179" t="s">
        <v>135</v>
      </c>
      <c r="E319" s="180" t="s">
        <v>1675</v>
      </c>
      <c r="F319" s="181" t="s">
        <v>1676</v>
      </c>
      <c r="G319" s="182" t="s">
        <v>181</v>
      </c>
      <c r="H319" s="183">
        <v>317.80900000000003</v>
      </c>
      <c r="I319" s="184"/>
      <c r="J319" s="185">
        <f t="shared" si="110"/>
        <v>0</v>
      </c>
      <c r="K319" s="181" t="s">
        <v>139</v>
      </c>
      <c r="L319" s="35"/>
      <c r="M319" s="186" t="s">
        <v>19</v>
      </c>
      <c r="N319" s="187" t="s">
        <v>42</v>
      </c>
      <c r="O319" s="57"/>
      <c r="P319" s="188">
        <f t="shared" si="111"/>
        <v>0</v>
      </c>
      <c r="Q319" s="188">
        <v>2.5999999999999998E-4</v>
      </c>
      <c r="R319" s="188">
        <f t="shared" si="112"/>
        <v>8.2630339999999997E-2</v>
      </c>
      <c r="S319" s="188">
        <v>0</v>
      </c>
      <c r="T319" s="189">
        <f t="shared" si="113"/>
        <v>0</v>
      </c>
      <c r="AR319" s="14" t="s">
        <v>198</v>
      </c>
      <c r="AT319" s="14" t="s">
        <v>135</v>
      </c>
      <c r="AU319" s="14" t="s">
        <v>80</v>
      </c>
      <c r="AY319" s="14" t="s">
        <v>133</v>
      </c>
      <c r="BE319" s="190">
        <f t="shared" si="114"/>
        <v>0</v>
      </c>
      <c r="BF319" s="190">
        <f t="shared" si="115"/>
        <v>0</v>
      </c>
      <c r="BG319" s="190">
        <f t="shared" si="116"/>
        <v>0</v>
      </c>
      <c r="BH319" s="190">
        <f t="shared" si="117"/>
        <v>0</v>
      </c>
      <c r="BI319" s="190">
        <f t="shared" si="118"/>
        <v>0</v>
      </c>
      <c r="BJ319" s="14" t="s">
        <v>78</v>
      </c>
      <c r="BK319" s="190">
        <f t="shared" si="119"/>
        <v>0</v>
      </c>
      <c r="BL319" s="14" t="s">
        <v>198</v>
      </c>
      <c r="BM319" s="14" t="s">
        <v>1677</v>
      </c>
    </row>
    <row r="320" spans="2:65" s="1" customFormat="1" ht="16.5" customHeight="1">
      <c r="B320" s="31"/>
      <c r="C320" s="179" t="s">
        <v>1678</v>
      </c>
      <c r="D320" s="179" t="s">
        <v>135</v>
      </c>
      <c r="E320" s="180" t="s">
        <v>1679</v>
      </c>
      <c r="F320" s="181" t="s">
        <v>1680</v>
      </c>
      <c r="G320" s="182" t="s">
        <v>181</v>
      </c>
      <c r="H320" s="183">
        <v>11.260999999999999</v>
      </c>
      <c r="I320" s="184"/>
      <c r="J320" s="185">
        <f t="shared" si="110"/>
        <v>0</v>
      </c>
      <c r="K320" s="181" t="s">
        <v>19</v>
      </c>
      <c r="L320" s="35"/>
      <c r="M320" s="186" t="s">
        <v>19</v>
      </c>
      <c r="N320" s="187" t="s">
        <v>42</v>
      </c>
      <c r="O320" s="57"/>
      <c r="P320" s="188">
        <f t="shared" si="111"/>
        <v>0</v>
      </c>
      <c r="Q320" s="188">
        <v>1.0399999999999999E-3</v>
      </c>
      <c r="R320" s="188">
        <f t="shared" si="112"/>
        <v>1.1711439999999998E-2</v>
      </c>
      <c r="S320" s="188">
        <v>0</v>
      </c>
      <c r="T320" s="189">
        <f t="shared" si="113"/>
        <v>0</v>
      </c>
      <c r="AR320" s="14" t="s">
        <v>198</v>
      </c>
      <c r="AT320" s="14" t="s">
        <v>135</v>
      </c>
      <c r="AU320" s="14" t="s">
        <v>80</v>
      </c>
      <c r="AY320" s="14" t="s">
        <v>133</v>
      </c>
      <c r="BE320" s="190">
        <f t="shared" si="114"/>
        <v>0</v>
      </c>
      <c r="BF320" s="190">
        <f t="shared" si="115"/>
        <v>0</v>
      </c>
      <c r="BG320" s="190">
        <f t="shared" si="116"/>
        <v>0</v>
      </c>
      <c r="BH320" s="190">
        <f t="shared" si="117"/>
        <v>0</v>
      </c>
      <c r="BI320" s="190">
        <f t="shared" si="118"/>
        <v>0</v>
      </c>
      <c r="BJ320" s="14" t="s">
        <v>78</v>
      </c>
      <c r="BK320" s="190">
        <f t="shared" si="119"/>
        <v>0</v>
      </c>
      <c r="BL320" s="14" t="s">
        <v>198</v>
      </c>
      <c r="BM320" s="14" t="s">
        <v>1681</v>
      </c>
    </row>
    <row r="321" spans="2:65" s="1" customFormat="1" ht="16.5" customHeight="1">
      <c r="B321" s="31"/>
      <c r="C321" s="196" t="s">
        <v>1682</v>
      </c>
      <c r="D321" s="196" t="s">
        <v>369</v>
      </c>
      <c r="E321" s="197" t="s">
        <v>1683</v>
      </c>
      <c r="F321" s="198" t="s">
        <v>1684</v>
      </c>
      <c r="G321" s="199" t="s">
        <v>217</v>
      </c>
      <c r="H321" s="200">
        <v>12.387</v>
      </c>
      <c r="I321" s="201"/>
      <c r="J321" s="202">
        <f t="shared" si="110"/>
        <v>0</v>
      </c>
      <c r="K321" s="198" t="s">
        <v>19</v>
      </c>
      <c r="L321" s="203"/>
      <c r="M321" s="204" t="s">
        <v>19</v>
      </c>
      <c r="N321" s="205" t="s">
        <v>42</v>
      </c>
      <c r="O321" s="57"/>
      <c r="P321" s="188">
        <f t="shared" si="111"/>
        <v>0</v>
      </c>
      <c r="Q321" s="188">
        <v>1.26E-2</v>
      </c>
      <c r="R321" s="188">
        <f t="shared" si="112"/>
        <v>0.1560762</v>
      </c>
      <c r="S321" s="188">
        <v>0</v>
      </c>
      <c r="T321" s="189">
        <f t="shared" si="113"/>
        <v>0</v>
      </c>
      <c r="AR321" s="14" t="s">
        <v>368</v>
      </c>
      <c r="AT321" s="14" t="s">
        <v>369</v>
      </c>
      <c r="AU321" s="14" t="s">
        <v>80</v>
      </c>
      <c r="AY321" s="14" t="s">
        <v>133</v>
      </c>
      <c r="BE321" s="190">
        <f t="shared" si="114"/>
        <v>0</v>
      </c>
      <c r="BF321" s="190">
        <f t="shared" si="115"/>
        <v>0</v>
      </c>
      <c r="BG321" s="190">
        <f t="shared" si="116"/>
        <v>0</v>
      </c>
      <c r="BH321" s="190">
        <f t="shared" si="117"/>
        <v>0</v>
      </c>
      <c r="BI321" s="190">
        <f t="shared" si="118"/>
        <v>0</v>
      </c>
      <c r="BJ321" s="14" t="s">
        <v>78</v>
      </c>
      <c r="BK321" s="190">
        <f t="shared" si="119"/>
        <v>0</v>
      </c>
      <c r="BL321" s="14" t="s">
        <v>198</v>
      </c>
      <c r="BM321" s="14" t="s">
        <v>1685</v>
      </c>
    </row>
    <row r="322" spans="2:65" s="1" customFormat="1" ht="22.5" customHeight="1">
      <c r="B322" s="31"/>
      <c r="C322" s="179" t="s">
        <v>1686</v>
      </c>
      <c r="D322" s="179" t="s">
        <v>135</v>
      </c>
      <c r="E322" s="180" t="s">
        <v>1687</v>
      </c>
      <c r="F322" s="181" t="s">
        <v>1688</v>
      </c>
      <c r="G322" s="182" t="s">
        <v>223</v>
      </c>
      <c r="H322" s="183">
        <v>2.2970000000000002</v>
      </c>
      <c r="I322" s="184"/>
      <c r="J322" s="185">
        <f t="shared" si="110"/>
        <v>0</v>
      </c>
      <c r="K322" s="181" t="s">
        <v>139</v>
      </c>
      <c r="L322" s="35"/>
      <c r="M322" s="186" t="s">
        <v>19</v>
      </c>
      <c r="N322" s="187" t="s">
        <v>42</v>
      </c>
      <c r="O322" s="57"/>
      <c r="P322" s="188">
        <f t="shared" si="111"/>
        <v>0</v>
      </c>
      <c r="Q322" s="188">
        <v>0</v>
      </c>
      <c r="R322" s="188">
        <f t="shared" si="112"/>
        <v>0</v>
      </c>
      <c r="S322" s="188">
        <v>0</v>
      </c>
      <c r="T322" s="189">
        <f t="shared" si="113"/>
        <v>0</v>
      </c>
      <c r="AR322" s="14" t="s">
        <v>198</v>
      </c>
      <c r="AT322" s="14" t="s">
        <v>135</v>
      </c>
      <c r="AU322" s="14" t="s">
        <v>80</v>
      </c>
      <c r="AY322" s="14" t="s">
        <v>133</v>
      </c>
      <c r="BE322" s="190">
        <f t="shared" si="114"/>
        <v>0</v>
      </c>
      <c r="BF322" s="190">
        <f t="shared" si="115"/>
        <v>0</v>
      </c>
      <c r="BG322" s="190">
        <f t="shared" si="116"/>
        <v>0</v>
      </c>
      <c r="BH322" s="190">
        <f t="shared" si="117"/>
        <v>0</v>
      </c>
      <c r="BI322" s="190">
        <f t="shared" si="118"/>
        <v>0</v>
      </c>
      <c r="BJ322" s="14" t="s">
        <v>78</v>
      </c>
      <c r="BK322" s="190">
        <f t="shared" si="119"/>
        <v>0</v>
      </c>
      <c r="BL322" s="14" t="s">
        <v>198</v>
      </c>
      <c r="BM322" s="14" t="s">
        <v>1689</v>
      </c>
    </row>
    <row r="323" spans="2:65" s="11" customFormat="1" ht="22.9" customHeight="1">
      <c r="B323" s="163"/>
      <c r="C323" s="164"/>
      <c r="D323" s="165" t="s">
        <v>70</v>
      </c>
      <c r="E323" s="177" t="s">
        <v>1690</v>
      </c>
      <c r="F323" s="177" t="s">
        <v>1691</v>
      </c>
      <c r="G323" s="164"/>
      <c r="H323" s="164"/>
      <c r="I323" s="167"/>
      <c r="J323" s="178">
        <f>BK323</f>
        <v>0</v>
      </c>
      <c r="K323" s="164"/>
      <c r="L323" s="169"/>
      <c r="M323" s="170"/>
      <c r="N323" s="171"/>
      <c r="O323" s="171"/>
      <c r="P323" s="172">
        <f>SUM(P324:P338)</f>
        <v>0</v>
      </c>
      <c r="Q323" s="171"/>
      <c r="R323" s="172">
        <f>SUM(R324:R338)</f>
        <v>7.3026927300000004</v>
      </c>
      <c r="S323" s="171"/>
      <c r="T323" s="173">
        <f>SUM(T324:T338)</f>
        <v>0</v>
      </c>
      <c r="AR323" s="174" t="s">
        <v>80</v>
      </c>
      <c r="AT323" s="175" t="s">
        <v>70</v>
      </c>
      <c r="AU323" s="175" t="s">
        <v>78</v>
      </c>
      <c r="AY323" s="174" t="s">
        <v>133</v>
      </c>
      <c r="BK323" s="176">
        <f>SUM(BK324:BK338)</f>
        <v>0</v>
      </c>
    </row>
    <row r="324" spans="2:65" s="1" customFormat="1" ht="16.5" customHeight="1">
      <c r="B324" s="31"/>
      <c r="C324" s="179" t="s">
        <v>1692</v>
      </c>
      <c r="D324" s="179" t="s">
        <v>135</v>
      </c>
      <c r="E324" s="180" t="s">
        <v>1693</v>
      </c>
      <c r="F324" s="181" t="s">
        <v>1694</v>
      </c>
      <c r="G324" s="182" t="s">
        <v>217</v>
      </c>
      <c r="H324" s="183">
        <v>64.548000000000002</v>
      </c>
      <c r="I324" s="184"/>
      <c r="J324" s="185">
        <f t="shared" ref="J324:J338" si="120">ROUND(I324*H324,2)</f>
        <v>0</v>
      </c>
      <c r="K324" s="181" t="s">
        <v>19</v>
      </c>
      <c r="L324" s="35"/>
      <c r="M324" s="186" t="s">
        <v>19</v>
      </c>
      <c r="N324" s="187" t="s">
        <v>42</v>
      </c>
      <c r="O324" s="57"/>
      <c r="P324" s="188">
        <f t="shared" ref="P324:P338" si="121">O324*H324</f>
        <v>0</v>
      </c>
      <c r="Q324" s="188">
        <v>0</v>
      </c>
      <c r="R324" s="188">
        <f t="shared" ref="R324:R338" si="122">Q324*H324</f>
        <v>0</v>
      </c>
      <c r="S324" s="188">
        <v>0</v>
      </c>
      <c r="T324" s="189">
        <f t="shared" ref="T324:T338" si="123">S324*H324</f>
        <v>0</v>
      </c>
      <c r="AR324" s="14" t="s">
        <v>198</v>
      </c>
      <c r="AT324" s="14" t="s">
        <v>135</v>
      </c>
      <c r="AU324" s="14" t="s">
        <v>80</v>
      </c>
      <c r="AY324" s="14" t="s">
        <v>133</v>
      </c>
      <c r="BE324" s="190">
        <f t="shared" ref="BE324:BE338" si="124">IF(N324="základní",J324,0)</f>
        <v>0</v>
      </c>
      <c r="BF324" s="190">
        <f t="shared" ref="BF324:BF338" si="125">IF(N324="snížená",J324,0)</f>
        <v>0</v>
      </c>
      <c r="BG324" s="190">
        <f t="shared" ref="BG324:BG338" si="126">IF(N324="zákl. přenesená",J324,0)</f>
        <v>0</v>
      </c>
      <c r="BH324" s="190">
        <f t="shared" ref="BH324:BH338" si="127">IF(N324="sníž. přenesená",J324,0)</f>
        <v>0</v>
      </c>
      <c r="BI324" s="190">
        <f t="shared" ref="BI324:BI338" si="128">IF(N324="nulová",J324,0)</f>
        <v>0</v>
      </c>
      <c r="BJ324" s="14" t="s">
        <v>78</v>
      </c>
      <c r="BK324" s="190">
        <f t="shared" ref="BK324:BK338" si="129">ROUND(I324*H324,2)</f>
        <v>0</v>
      </c>
      <c r="BL324" s="14" t="s">
        <v>198</v>
      </c>
      <c r="BM324" s="14" t="s">
        <v>1695</v>
      </c>
    </row>
    <row r="325" spans="2:65" s="1" customFormat="1" ht="16.5" customHeight="1">
      <c r="B325" s="31"/>
      <c r="C325" s="179" t="s">
        <v>1696</v>
      </c>
      <c r="D325" s="179" t="s">
        <v>135</v>
      </c>
      <c r="E325" s="180" t="s">
        <v>1697</v>
      </c>
      <c r="F325" s="181" t="s">
        <v>1698</v>
      </c>
      <c r="G325" s="182" t="s">
        <v>217</v>
      </c>
      <c r="H325" s="183">
        <v>15.002000000000001</v>
      </c>
      <c r="I325" s="184"/>
      <c r="J325" s="185">
        <f t="shared" si="120"/>
        <v>0</v>
      </c>
      <c r="K325" s="181" t="s">
        <v>139</v>
      </c>
      <c r="L325" s="35"/>
      <c r="M325" s="186" t="s">
        <v>19</v>
      </c>
      <c r="N325" s="187" t="s">
        <v>42</v>
      </c>
      <c r="O325" s="57"/>
      <c r="P325" s="188">
        <f t="shared" si="121"/>
        <v>0</v>
      </c>
      <c r="Q325" s="188">
        <v>2.0000000000000002E-5</v>
      </c>
      <c r="R325" s="188">
        <f t="shared" si="122"/>
        <v>3.0004000000000006E-4</v>
      </c>
      <c r="S325" s="188">
        <v>0</v>
      </c>
      <c r="T325" s="189">
        <f t="shared" si="123"/>
        <v>0</v>
      </c>
      <c r="AR325" s="14" t="s">
        <v>198</v>
      </c>
      <c r="AT325" s="14" t="s">
        <v>135</v>
      </c>
      <c r="AU325" s="14" t="s">
        <v>80</v>
      </c>
      <c r="AY325" s="14" t="s">
        <v>133</v>
      </c>
      <c r="BE325" s="190">
        <f t="shared" si="124"/>
        <v>0</v>
      </c>
      <c r="BF325" s="190">
        <f t="shared" si="125"/>
        <v>0</v>
      </c>
      <c r="BG325" s="190">
        <f t="shared" si="126"/>
        <v>0</v>
      </c>
      <c r="BH325" s="190">
        <f t="shared" si="127"/>
        <v>0</v>
      </c>
      <c r="BI325" s="190">
        <f t="shared" si="128"/>
        <v>0</v>
      </c>
      <c r="BJ325" s="14" t="s">
        <v>78</v>
      </c>
      <c r="BK325" s="190">
        <f t="shared" si="129"/>
        <v>0</v>
      </c>
      <c r="BL325" s="14" t="s">
        <v>198</v>
      </c>
      <c r="BM325" s="14" t="s">
        <v>1699</v>
      </c>
    </row>
    <row r="326" spans="2:65" s="1" customFormat="1" ht="16.5" customHeight="1">
      <c r="B326" s="31"/>
      <c r="C326" s="179" t="s">
        <v>1700</v>
      </c>
      <c r="D326" s="179" t="s">
        <v>135</v>
      </c>
      <c r="E326" s="180" t="s">
        <v>1701</v>
      </c>
      <c r="F326" s="181" t="s">
        <v>1702</v>
      </c>
      <c r="G326" s="182" t="s">
        <v>217</v>
      </c>
      <c r="H326" s="183">
        <v>15.002000000000001</v>
      </c>
      <c r="I326" s="184"/>
      <c r="J326" s="185">
        <f t="shared" si="120"/>
        <v>0</v>
      </c>
      <c r="K326" s="181" t="s">
        <v>139</v>
      </c>
      <c r="L326" s="35"/>
      <c r="M326" s="186" t="s">
        <v>19</v>
      </c>
      <c r="N326" s="187" t="s">
        <v>42</v>
      </c>
      <c r="O326" s="57"/>
      <c r="P326" s="188">
        <f t="shared" si="121"/>
        <v>0</v>
      </c>
      <c r="Q326" s="188">
        <v>0</v>
      </c>
      <c r="R326" s="188">
        <f t="shared" si="122"/>
        <v>0</v>
      </c>
      <c r="S326" s="188">
        <v>0</v>
      </c>
      <c r="T326" s="189">
        <f t="shared" si="123"/>
        <v>0</v>
      </c>
      <c r="AR326" s="14" t="s">
        <v>198</v>
      </c>
      <c r="AT326" s="14" t="s">
        <v>135</v>
      </c>
      <c r="AU326" s="14" t="s">
        <v>80</v>
      </c>
      <c r="AY326" s="14" t="s">
        <v>133</v>
      </c>
      <c r="BE326" s="190">
        <f t="shared" si="124"/>
        <v>0</v>
      </c>
      <c r="BF326" s="190">
        <f t="shared" si="125"/>
        <v>0</v>
      </c>
      <c r="BG326" s="190">
        <f t="shared" si="126"/>
        <v>0</v>
      </c>
      <c r="BH326" s="190">
        <f t="shared" si="127"/>
        <v>0</v>
      </c>
      <c r="BI326" s="190">
        <f t="shared" si="128"/>
        <v>0</v>
      </c>
      <c r="BJ326" s="14" t="s">
        <v>78</v>
      </c>
      <c r="BK326" s="190">
        <f t="shared" si="129"/>
        <v>0</v>
      </c>
      <c r="BL326" s="14" t="s">
        <v>198</v>
      </c>
      <c r="BM326" s="14" t="s">
        <v>1703</v>
      </c>
    </row>
    <row r="327" spans="2:65" s="1" customFormat="1" ht="16.5" customHeight="1">
      <c r="B327" s="31"/>
      <c r="C327" s="179" t="s">
        <v>1704</v>
      </c>
      <c r="D327" s="179" t="s">
        <v>135</v>
      </c>
      <c r="E327" s="180" t="s">
        <v>1705</v>
      </c>
      <c r="F327" s="181" t="s">
        <v>1706</v>
      </c>
      <c r="G327" s="182" t="s">
        <v>217</v>
      </c>
      <c r="H327" s="183">
        <v>15.002000000000001</v>
      </c>
      <c r="I327" s="184"/>
      <c r="J327" s="185">
        <f t="shared" si="120"/>
        <v>0</v>
      </c>
      <c r="K327" s="181" t="s">
        <v>139</v>
      </c>
      <c r="L327" s="35"/>
      <c r="M327" s="186" t="s">
        <v>19</v>
      </c>
      <c r="N327" s="187" t="s">
        <v>42</v>
      </c>
      <c r="O327" s="57"/>
      <c r="P327" s="188">
        <f t="shared" si="121"/>
        <v>0</v>
      </c>
      <c r="Q327" s="188">
        <v>1.2999999999999999E-4</v>
      </c>
      <c r="R327" s="188">
        <f t="shared" si="122"/>
        <v>1.9502599999999999E-3</v>
      </c>
      <c r="S327" s="188">
        <v>0</v>
      </c>
      <c r="T327" s="189">
        <f t="shared" si="123"/>
        <v>0</v>
      </c>
      <c r="AR327" s="14" t="s">
        <v>198</v>
      </c>
      <c r="AT327" s="14" t="s">
        <v>135</v>
      </c>
      <c r="AU327" s="14" t="s">
        <v>80</v>
      </c>
      <c r="AY327" s="14" t="s">
        <v>133</v>
      </c>
      <c r="BE327" s="190">
        <f t="shared" si="124"/>
        <v>0</v>
      </c>
      <c r="BF327" s="190">
        <f t="shared" si="125"/>
        <v>0</v>
      </c>
      <c r="BG327" s="190">
        <f t="shared" si="126"/>
        <v>0</v>
      </c>
      <c r="BH327" s="190">
        <f t="shared" si="127"/>
        <v>0</v>
      </c>
      <c r="BI327" s="190">
        <f t="shared" si="128"/>
        <v>0</v>
      </c>
      <c r="BJ327" s="14" t="s">
        <v>78</v>
      </c>
      <c r="BK327" s="190">
        <f t="shared" si="129"/>
        <v>0</v>
      </c>
      <c r="BL327" s="14" t="s">
        <v>198</v>
      </c>
      <c r="BM327" s="14" t="s">
        <v>1707</v>
      </c>
    </row>
    <row r="328" spans="2:65" s="1" customFormat="1" ht="16.5" customHeight="1">
      <c r="B328" s="31"/>
      <c r="C328" s="179" t="s">
        <v>1708</v>
      </c>
      <c r="D328" s="179" t="s">
        <v>135</v>
      </c>
      <c r="E328" s="180" t="s">
        <v>1709</v>
      </c>
      <c r="F328" s="181" t="s">
        <v>1710</v>
      </c>
      <c r="G328" s="182" t="s">
        <v>217</v>
      </c>
      <c r="H328" s="183">
        <v>15.002000000000001</v>
      </c>
      <c r="I328" s="184"/>
      <c r="J328" s="185">
        <f t="shared" si="120"/>
        <v>0</v>
      </c>
      <c r="K328" s="181" t="s">
        <v>139</v>
      </c>
      <c r="L328" s="35"/>
      <c r="M328" s="186" t="s">
        <v>19</v>
      </c>
      <c r="N328" s="187" t="s">
        <v>42</v>
      </c>
      <c r="O328" s="57"/>
      <c r="P328" s="188">
        <f t="shared" si="121"/>
        <v>0</v>
      </c>
      <c r="Q328" s="188">
        <v>2.4000000000000001E-4</v>
      </c>
      <c r="R328" s="188">
        <f t="shared" si="122"/>
        <v>3.6004800000000001E-3</v>
      </c>
      <c r="S328" s="188">
        <v>0</v>
      </c>
      <c r="T328" s="189">
        <f t="shared" si="123"/>
        <v>0</v>
      </c>
      <c r="AR328" s="14" t="s">
        <v>198</v>
      </c>
      <c r="AT328" s="14" t="s">
        <v>135</v>
      </c>
      <c r="AU328" s="14" t="s">
        <v>80</v>
      </c>
      <c r="AY328" s="14" t="s">
        <v>133</v>
      </c>
      <c r="BE328" s="190">
        <f t="shared" si="124"/>
        <v>0</v>
      </c>
      <c r="BF328" s="190">
        <f t="shared" si="125"/>
        <v>0</v>
      </c>
      <c r="BG328" s="190">
        <f t="shared" si="126"/>
        <v>0</v>
      </c>
      <c r="BH328" s="190">
        <f t="shared" si="127"/>
        <v>0</v>
      </c>
      <c r="BI328" s="190">
        <f t="shared" si="128"/>
        <v>0</v>
      </c>
      <c r="BJ328" s="14" t="s">
        <v>78</v>
      </c>
      <c r="BK328" s="190">
        <f t="shared" si="129"/>
        <v>0</v>
      </c>
      <c r="BL328" s="14" t="s">
        <v>198</v>
      </c>
      <c r="BM328" s="14" t="s">
        <v>1711</v>
      </c>
    </row>
    <row r="329" spans="2:65" s="1" customFormat="1" ht="16.5" customHeight="1">
      <c r="B329" s="31"/>
      <c r="C329" s="179" t="s">
        <v>1712</v>
      </c>
      <c r="D329" s="179" t="s">
        <v>135</v>
      </c>
      <c r="E329" s="180" t="s">
        <v>1713</v>
      </c>
      <c r="F329" s="181" t="s">
        <v>1714</v>
      </c>
      <c r="G329" s="182" t="s">
        <v>217</v>
      </c>
      <c r="H329" s="183">
        <v>184.56800000000001</v>
      </c>
      <c r="I329" s="184"/>
      <c r="J329" s="185">
        <f t="shared" si="120"/>
        <v>0</v>
      </c>
      <c r="K329" s="181" t="s">
        <v>139</v>
      </c>
      <c r="L329" s="35"/>
      <c r="M329" s="186" t="s">
        <v>19</v>
      </c>
      <c r="N329" s="187" t="s">
        <v>42</v>
      </c>
      <c r="O329" s="57"/>
      <c r="P329" s="188">
        <f t="shared" si="121"/>
        <v>0</v>
      </c>
      <c r="Q329" s="188">
        <v>6.9999999999999994E-5</v>
      </c>
      <c r="R329" s="188">
        <f t="shared" si="122"/>
        <v>1.2919759999999999E-2</v>
      </c>
      <c r="S329" s="188">
        <v>0</v>
      </c>
      <c r="T329" s="189">
        <f t="shared" si="123"/>
        <v>0</v>
      </c>
      <c r="AR329" s="14" t="s">
        <v>198</v>
      </c>
      <c r="AT329" s="14" t="s">
        <v>135</v>
      </c>
      <c r="AU329" s="14" t="s">
        <v>80</v>
      </c>
      <c r="AY329" s="14" t="s">
        <v>133</v>
      </c>
      <c r="BE329" s="190">
        <f t="shared" si="124"/>
        <v>0</v>
      </c>
      <c r="BF329" s="190">
        <f t="shared" si="125"/>
        <v>0</v>
      </c>
      <c r="BG329" s="190">
        <f t="shared" si="126"/>
        <v>0</v>
      </c>
      <c r="BH329" s="190">
        <f t="shared" si="127"/>
        <v>0</v>
      </c>
      <c r="BI329" s="190">
        <f t="shared" si="128"/>
        <v>0</v>
      </c>
      <c r="BJ329" s="14" t="s">
        <v>78</v>
      </c>
      <c r="BK329" s="190">
        <f t="shared" si="129"/>
        <v>0</v>
      </c>
      <c r="BL329" s="14" t="s">
        <v>198</v>
      </c>
      <c r="BM329" s="14" t="s">
        <v>1715</v>
      </c>
    </row>
    <row r="330" spans="2:65" s="1" customFormat="1" ht="16.5" customHeight="1">
      <c r="B330" s="31"/>
      <c r="C330" s="179" t="s">
        <v>1716</v>
      </c>
      <c r="D330" s="179" t="s">
        <v>135</v>
      </c>
      <c r="E330" s="180" t="s">
        <v>1717</v>
      </c>
      <c r="F330" s="181" t="s">
        <v>1718</v>
      </c>
      <c r="G330" s="182" t="s">
        <v>217</v>
      </c>
      <c r="H330" s="183">
        <v>122.70699999999999</v>
      </c>
      <c r="I330" s="184"/>
      <c r="J330" s="185">
        <f t="shared" si="120"/>
        <v>0</v>
      </c>
      <c r="K330" s="181" t="s">
        <v>139</v>
      </c>
      <c r="L330" s="35"/>
      <c r="M330" s="186" t="s">
        <v>19</v>
      </c>
      <c r="N330" s="187" t="s">
        <v>42</v>
      </c>
      <c r="O330" s="57"/>
      <c r="P330" s="188">
        <f t="shared" si="121"/>
        <v>0</v>
      </c>
      <c r="Q330" s="188">
        <v>6.0000000000000002E-5</v>
      </c>
      <c r="R330" s="188">
        <f t="shared" si="122"/>
        <v>7.3624199999999997E-3</v>
      </c>
      <c r="S330" s="188">
        <v>0</v>
      </c>
      <c r="T330" s="189">
        <f t="shared" si="123"/>
        <v>0</v>
      </c>
      <c r="AR330" s="14" t="s">
        <v>198</v>
      </c>
      <c r="AT330" s="14" t="s">
        <v>135</v>
      </c>
      <c r="AU330" s="14" t="s">
        <v>80</v>
      </c>
      <c r="AY330" s="14" t="s">
        <v>133</v>
      </c>
      <c r="BE330" s="190">
        <f t="shared" si="124"/>
        <v>0</v>
      </c>
      <c r="BF330" s="190">
        <f t="shared" si="125"/>
        <v>0</v>
      </c>
      <c r="BG330" s="190">
        <f t="shared" si="126"/>
        <v>0</v>
      </c>
      <c r="BH330" s="190">
        <f t="shared" si="127"/>
        <v>0</v>
      </c>
      <c r="BI330" s="190">
        <f t="shared" si="128"/>
        <v>0</v>
      </c>
      <c r="BJ330" s="14" t="s">
        <v>78</v>
      </c>
      <c r="BK330" s="190">
        <f t="shared" si="129"/>
        <v>0</v>
      </c>
      <c r="BL330" s="14" t="s">
        <v>198</v>
      </c>
      <c r="BM330" s="14" t="s">
        <v>1719</v>
      </c>
    </row>
    <row r="331" spans="2:65" s="1" customFormat="1" ht="16.5" customHeight="1">
      <c r="B331" s="31"/>
      <c r="C331" s="179" t="s">
        <v>1720</v>
      </c>
      <c r="D331" s="179" t="s">
        <v>135</v>
      </c>
      <c r="E331" s="180" t="s">
        <v>1721</v>
      </c>
      <c r="F331" s="181" t="s">
        <v>1722</v>
      </c>
      <c r="G331" s="182" t="s">
        <v>217</v>
      </c>
      <c r="H331" s="183">
        <v>184.56800000000001</v>
      </c>
      <c r="I331" s="184"/>
      <c r="J331" s="185">
        <f t="shared" si="120"/>
        <v>0</v>
      </c>
      <c r="K331" s="181" t="s">
        <v>139</v>
      </c>
      <c r="L331" s="35"/>
      <c r="M331" s="186" t="s">
        <v>19</v>
      </c>
      <c r="N331" s="187" t="s">
        <v>42</v>
      </c>
      <c r="O331" s="57"/>
      <c r="P331" s="188">
        <f t="shared" si="121"/>
        <v>0</v>
      </c>
      <c r="Q331" s="188">
        <v>1.7000000000000001E-4</v>
      </c>
      <c r="R331" s="188">
        <f t="shared" si="122"/>
        <v>3.1376560000000005E-2</v>
      </c>
      <c r="S331" s="188">
        <v>0</v>
      </c>
      <c r="T331" s="189">
        <f t="shared" si="123"/>
        <v>0</v>
      </c>
      <c r="AR331" s="14" t="s">
        <v>198</v>
      </c>
      <c r="AT331" s="14" t="s">
        <v>135</v>
      </c>
      <c r="AU331" s="14" t="s">
        <v>80</v>
      </c>
      <c r="AY331" s="14" t="s">
        <v>133</v>
      </c>
      <c r="BE331" s="190">
        <f t="shared" si="124"/>
        <v>0</v>
      </c>
      <c r="BF331" s="190">
        <f t="shared" si="125"/>
        <v>0</v>
      </c>
      <c r="BG331" s="190">
        <f t="shared" si="126"/>
        <v>0</v>
      </c>
      <c r="BH331" s="190">
        <f t="shared" si="127"/>
        <v>0</v>
      </c>
      <c r="BI331" s="190">
        <f t="shared" si="128"/>
        <v>0</v>
      </c>
      <c r="BJ331" s="14" t="s">
        <v>78</v>
      </c>
      <c r="BK331" s="190">
        <f t="shared" si="129"/>
        <v>0</v>
      </c>
      <c r="BL331" s="14" t="s">
        <v>198</v>
      </c>
      <c r="BM331" s="14" t="s">
        <v>1723</v>
      </c>
    </row>
    <row r="332" spans="2:65" s="1" customFormat="1" ht="16.5" customHeight="1">
      <c r="B332" s="31"/>
      <c r="C332" s="179" t="s">
        <v>1724</v>
      </c>
      <c r="D332" s="179" t="s">
        <v>135</v>
      </c>
      <c r="E332" s="180" t="s">
        <v>1725</v>
      </c>
      <c r="F332" s="181" t="s">
        <v>1726</v>
      </c>
      <c r="G332" s="182" t="s">
        <v>217</v>
      </c>
      <c r="H332" s="183">
        <v>184.56800000000001</v>
      </c>
      <c r="I332" s="184"/>
      <c r="J332" s="185">
        <f t="shared" si="120"/>
        <v>0</v>
      </c>
      <c r="K332" s="181" t="s">
        <v>139</v>
      </c>
      <c r="L332" s="35"/>
      <c r="M332" s="186" t="s">
        <v>19</v>
      </c>
      <c r="N332" s="187" t="s">
        <v>42</v>
      </c>
      <c r="O332" s="57"/>
      <c r="P332" s="188">
        <f t="shared" si="121"/>
        <v>0</v>
      </c>
      <c r="Q332" s="188">
        <v>1.2E-4</v>
      </c>
      <c r="R332" s="188">
        <f t="shared" si="122"/>
        <v>2.2148160000000004E-2</v>
      </c>
      <c r="S332" s="188">
        <v>0</v>
      </c>
      <c r="T332" s="189">
        <f t="shared" si="123"/>
        <v>0</v>
      </c>
      <c r="AR332" s="14" t="s">
        <v>198</v>
      </c>
      <c r="AT332" s="14" t="s">
        <v>135</v>
      </c>
      <c r="AU332" s="14" t="s">
        <v>80</v>
      </c>
      <c r="AY332" s="14" t="s">
        <v>133</v>
      </c>
      <c r="BE332" s="190">
        <f t="shared" si="124"/>
        <v>0</v>
      </c>
      <c r="BF332" s="190">
        <f t="shared" si="125"/>
        <v>0</v>
      </c>
      <c r="BG332" s="190">
        <f t="shared" si="126"/>
        <v>0</v>
      </c>
      <c r="BH332" s="190">
        <f t="shared" si="127"/>
        <v>0</v>
      </c>
      <c r="BI332" s="190">
        <f t="shared" si="128"/>
        <v>0</v>
      </c>
      <c r="BJ332" s="14" t="s">
        <v>78</v>
      </c>
      <c r="BK332" s="190">
        <f t="shared" si="129"/>
        <v>0</v>
      </c>
      <c r="BL332" s="14" t="s">
        <v>198</v>
      </c>
      <c r="BM332" s="14" t="s">
        <v>1727</v>
      </c>
    </row>
    <row r="333" spans="2:65" s="1" customFormat="1" ht="16.5" customHeight="1">
      <c r="B333" s="31"/>
      <c r="C333" s="179" t="s">
        <v>1728</v>
      </c>
      <c r="D333" s="179" t="s">
        <v>135</v>
      </c>
      <c r="E333" s="180" t="s">
        <v>1729</v>
      </c>
      <c r="F333" s="181" t="s">
        <v>1730</v>
      </c>
      <c r="G333" s="182" t="s">
        <v>217</v>
      </c>
      <c r="H333" s="183">
        <v>660.31200000000001</v>
      </c>
      <c r="I333" s="184"/>
      <c r="J333" s="185">
        <f t="shared" si="120"/>
        <v>0</v>
      </c>
      <c r="K333" s="181" t="s">
        <v>19</v>
      </c>
      <c r="L333" s="35"/>
      <c r="M333" s="186" t="s">
        <v>19</v>
      </c>
      <c r="N333" s="187" t="s">
        <v>42</v>
      </c>
      <c r="O333" s="57"/>
      <c r="P333" s="188">
        <f t="shared" si="121"/>
        <v>0</v>
      </c>
      <c r="Q333" s="188">
        <v>2.7E-4</v>
      </c>
      <c r="R333" s="188">
        <f t="shared" si="122"/>
        <v>0.17828424000000001</v>
      </c>
      <c r="S333" s="188">
        <v>0</v>
      </c>
      <c r="T333" s="189">
        <f t="shared" si="123"/>
        <v>0</v>
      </c>
      <c r="AR333" s="14" t="s">
        <v>198</v>
      </c>
      <c r="AT333" s="14" t="s">
        <v>135</v>
      </c>
      <c r="AU333" s="14" t="s">
        <v>80</v>
      </c>
      <c r="AY333" s="14" t="s">
        <v>133</v>
      </c>
      <c r="BE333" s="190">
        <f t="shared" si="124"/>
        <v>0</v>
      </c>
      <c r="BF333" s="190">
        <f t="shared" si="125"/>
        <v>0</v>
      </c>
      <c r="BG333" s="190">
        <f t="shared" si="126"/>
        <v>0</v>
      </c>
      <c r="BH333" s="190">
        <f t="shared" si="127"/>
        <v>0</v>
      </c>
      <c r="BI333" s="190">
        <f t="shared" si="128"/>
        <v>0</v>
      </c>
      <c r="BJ333" s="14" t="s">
        <v>78</v>
      </c>
      <c r="BK333" s="190">
        <f t="shared" si="129"/>
        <v>0</v>
      </c>
      <c r="BL333" s="14" t="s">
        <v>198</v>
      </c>
      <c r="BM333" s="14" t="s">
        <v>1731</v>
      </c>
    </row>
    <row r="334" spans="2:65" s="1" customFormat="1" ht="16.5" customHeight="1">
      <c r="B334" s="31"/>
      <c r="C334" s="179" t="s">
        <v>1732</v>
      </c>
      <c r="D334" s="179" t="s">
        <v>135</v>
      </c>
      <c r="E334" s="180" t="s">
        <v>1733</v>
      </c>
      <c r="F334" s="181" t="s">
        <v>1734</v>
      </c>
      <c r="G334" s="182" t="s">
        <v>217</v>
      </c>
      <c r="H334" s="183">
        <v>2203.1489999999999</v>
      </c>
      <c r="I334" s="184"/>
      <c r="J334" s="185">
        <f t="shared" si="120"/>
        <v>0</v>
      </c>
      <c r="K334" s="181" t="s">
        <v>19</v>
      </c>
      <c r="L334" s="35"/>
      <c r="M334" s="186" t="s">
        <v>19</v>
      </c>
      <c r="N334" s="187" t="s">
        <v>42</v>
      </c>
      <c r="O334" s="57"/>
      <c r="P334" s="188">
        <f t="shared" si="121"/>
        <v>0</v>
      </c>
      <c r="Q334" s="188">
        <v>0</v>
      </c>
      <c r="R334" s="188">
        <f t="shared" si="122"/>
        <v>0</v>
      </c>
      <c r="S334" s="188">
        <v>0</v>
      </c>
      <c r="T334" s="189">
        <f t="shared" si="123"/>
        <v>0</v>
      </c>
      <c r="AR334" s="14" t="s">
        <v>198</v>
      </c>
      <c r="AT334" s="14" t="s">
        <v>135</v>
      </c>
      <c r="AU334" s="14" t="s">
        <v>80</v>
      </c>
      <c r="AY334" s="14" t="s">
        <v>133</v>
      </c>
      <c r="BE334" s="190">
        <f t="shared" si="124"/>
        <v>0</v>
      </c>
      <c r="BF334" s="190">
        <f t="shared" si="125"/>
        <v>0</v>
      </c>
      <c r="BG334" s="190">
        <f t="shared" si="126"/>
        <v>0</v>
      </c>
      <c r="BH334" s="190">
        <f t="shared" si="127"/>
        <v>0</v>
      </c>
      <c r="BI334" s="190">
        <f t="shared" si="128"/>
        <v>0</v>
      </c>
      <c r="BJ334" s="14" t="s">
        <v>78</v>
      </c>
      <c r="BK334" s="190">
        <f t="shared" si="129"/>
        <v>0</v>
      </c>
      <c r="BL334" s="14" t="s">
        <v>198</v>
      </c>
      <c r="BM334" s="14" t="s">
        <v>1735</v>
      </c>
    </row>
    <row r="335" spans="2:65" s="1" customFormat="1" ht="16.5" customHeight="1">
      <c r="B335" s="31"/>
      <c r="C335" s="179" t="s">
        <v>1736</v>
      </c>
      <c r="D335" s="179" t="s">
        <v>135</v>
      </c>
      <c r="E335" s="180" t="s">
        <v>1737</v>
      </c>
      <c r="F335" s="181" t="s">
        <v>1738</v>
      </c>
      <c r="G335" s="182" t="s">
        <v>217</v>
      </c>
      <c r="H335" s="183">
        <v>16.3</v>
      </c>
      <c r="I335" s="184"/>
      <c r="J335" s="185">
        <f t="shared" si="120"/>
        <v>0</v>
      </c>
      <c r="K335" s="181" t="s">
        <v>139</v>
      </c>
      <c r="L335" s="35"/>
      <c r="M335" s="186" t="s">
        <v>19</v>
      </c>
      <c r="N335" s="187" t="s">
        <v>42</v>
      </c>
      <c r="O335" s="57"/>
      <c r="P335" s="188">
        <f t="shared" si="121"/>
        <v>0</v>
      </c>
      <c r="Q335" s="188">
        <v>4.8000000000000001E-2</v>
      </c>
      <c r="R335" s="188">
        <f t="shared" si="122"/>
        <v>0.7824000000000001</v>
      </c>
      <c r="S335" s="188">
        <v>0</v>
      </c>
      <c r="T335" s="189">
        <f t="shared" si="123"/>
        <v>0</v>
      </c>
      <c r="AR335" s="14" t="s">
        <v>198</v>
      </c>
      <c r="AT335" s="14" t="s">
        <v>135</v>
      </c>
      <c r="AU335" s="14" t="s">
        <v>80</v>
      </c>
      <c r="AY335" s="14" t="s">
        <v>133</v>
      </c>
      <c r="BE335" s="190">
        <f t="shared" si="124"/>
        <v>0</v>
      </c>
      <c r="BF335" s="190">
        <f t="shared" si="125"/>
        <v>0</v>
      </c>
      <c r="BG335" s="190">
        <f t="shared" si="126"/>
        <v>0</v>
      </c>
      <c r="BH335" s="190">
        <f t="shared" si="127"/>
        <v>0</v>
      </c>
      <c r="BI335" s="190">
        <f t="shared" si="128"/>
        <v>0</v>
      </c>
      <c r="BJ335" s="14" t="s">
        <v>78</v>
      </c>
      <c r="BK335" s="190">
        <f t="shared" si="129"/>
        <v>0</v>
      </c>
      <c r="BL335" s="14" t="s">
        <v>198</v>
      </c>
      <c r="BM335" s="14" t="s">
        <v>1739</v>
      </c>
    </row>
    <row r="336" spans="2:65" s="1" customFormat="1" ht="22.5" customHeight="1">
      <c r="B336" s="31"/>
      <c r="C336" s="179" t="s">
        <v>1740</v>
      </c>
      <c r="D336" s="179" t="s">
        <v>135</v>
      </c>
      <c r="E336" s="180" t="s">
        <v>1741</v>
      </c>
      <c r="F336" s="181" t="s">
        <v>1742</v>
      </c>
      <c r="G336" s="182" t="s">
        <v>217</v>
      </c>
      <c r="H336" s="183">
        <v>73.058999999999997</v>
      </c>
      <c r="I336" s="184"/>
      <c r="J336" s="185">
        <f t="shared" si="120"/>
        <v>0</v>
      </c>
      <c r="K336" s="181" t="s">
        <v>19</v>
      </c>
      <c r="L336" s="35"/>
      <c r="M336" s="186" t="s">
        <v>19</v>
      </c>
      <c r="N336" s="187" t="s">
        <v>42</v>
      </c>
      <c r="O336" s="57"/>
      <c r="P336" s="188">
        <f t="shared" si="121"/>
        <v>0</v>
      </c>
      <c r="Q336" s="188">
        <v>2.9E-4</v>
      </c>
      <c r="R336" s="188">
        <f t="shared" si="122"/>
        <v>2.1187109999999999E-2</v>
      </c>
      <c r="S336" s="188">
        <v>0</v>
      </c>
      <c r="T336" s="189">
        <f t="shared" si="123"/>
        <v>0</v>
      </c>
      <c r="AR336" s="14" t="s">
        <v>198</v>
      </c>
      <c r="AT336" s="14" t="s">
        <v>135</v>
      </c>
      <c r="AU336" s="14" t="s">
        <v>80</v>
      </c>
      <c r="AY336" s="14" t="s">
        <v>133</v>
      </c>
      <c r="BE336" s="190">
        <f t="shared" si="124"/>
        <v>0</v>
      </c>
      <c r="BF336" s="190">
        <f t="shared" si="125"/>
        <v>0</v>
      </c>
      <c r="BG336" s="190">
        <f t="shared" si="126"/>
        <v>0</v>
      </c>
      <c r="BH336" s="190">
        <f t="shared" si="127"/>
        <v>0</v>
      </c>
      <c r="BI336" s="190">
        <f t="shared" si="128"/>
        <v>0</v>
      </c>
      <c r="BJ336" s="14" t="s">
        <v>78</v>
      </c>
      <c r="BK336" s="190">
        <f t="shared" si="129"/>
        <v>0</v>
      </c>
      <c r="BL336" s="14" t="s">
        <v>198</v>
      </c>
      <c r="BM336" s="14" t="s">
        <v>1743</v>
      </c>
    </row>
    <row r="337" spans="2:65" s="1" customFormat="1" ht="16.5" customHeight="1">
      <c r="B337" s="31"/>
      <c r="C337" s="179" t="s">
        <v>1744</v>
      </c>
      <c r="D337" s="179" t="s">
        <v>135</v>
      </c>
      <c r="E337" s="180" t="s">
        <v>1745</v>
      </c>
      <c r="F337" s="181" t="s">
        <v>1746</v>
      </c>
      <c r="G337" s="182" t="s">
        <v>217</v>
      </c>
      <c r="H337" s="183">
        <v>2130.09</v>
      </c>
      <c r="I337" s="184"/>
      <c r="J337" s="185">
        <f t="shared" si="120"/>
        <v>0</v>
      </c>
      <c r="K337" s="181" t="s">
        <v>19</v>
      </c>
      <c r="L337" s="35"/>
      <c r="M337" s="186" t="s">
        <v>19</v>
      </c>
      <c r="N337" s="187" t="s">
        <v>42</v>
      </c>
      <c r="O337" s="57"/>
      <c r="P337" s="188">
        <f t="shared" si="121"/>
        <v>0</v>
      </c>
      <c r="Q337" s="188">
        <v>4.2999999999999999E-4</v>
      </c>
      <c r="R337" s="188">
        <f t="shared" si="122"/>
        <v>0.91593869999999999</v>
      </c>
      <c r="S337" s="188">
        <v>0</v>
      </c>
      <c r="T337" s="189">
        <f t="shared" si="123"/>
        <v>0</v>
      </c>
      <c r="AR337" s="14" t="s">
        <v>198</v>
      </c>
      <c r="AT337" s="14" t="s">
        <v>135</v>
      </c>
      <c r="AU337" s="14" t="s">
        <v>80</v>
      </c>
      <c r="AY337" s="14" t="s">
        <v>133</v>
      </c>
      <c r="BE337" s="190">
        <f t="shared" si="124"/>
        <v>0</v>
      </c>
      <c r="BF337" s="190">
        <f t="shared" si="125"/>
        <v>0</v>
      </c>
      <c r="BG337" s="190">
        <f t="shared" si="126"/>
        <v>0</v>
      </c>
      <c r="BH337" s="190">
        <f t="shared" si="127"/>
        <v>0</v>
      </c>
      <c r="BI337" s="190">
        <f t="shared" si="128"/>
        <v>0</v>
      </c>
      <c r="BJ337" s="14" t="s">
        <v>78</v>
      </c>
      <c r="BK337" s="190">
        <f t="shared" si="129"/>
        <v>0</v>
      </c>
      <c r="BL337" s="14" t="s">
        <v>198</v>
      </c>
      <c r="BM337" s="14" t="s">
        <v>1747</v>
      </c>
    </row>
    <row r="338" spans="2:65" s="1" customFormat="1" ht="22.5" customHeight="1">
      <c r="B338" s="31"/>
      <c r="C338" s="179" t="s">
        <v>1748</v>
      </c>
      <c r="D338" s="179" t="s">
        <v>135</v>
      </c>
      <c r="E338" s="180" t="s">
        <v>1749</v>
      </c>
      <c r="F338" s="181" t="s">
        <v>1750</v>
      </c>
      <c r="G338" s="182" t="s">
        <v>217</v>
      </c>
      <c r="H338" s="183">
        <v>2130.09</v>
      </c>
      <c r="I338" s="184"/>
      <c r="J338" s="185">
        <f t="shared" si="120"/>
        <v>0</v>
      </c>
      <c r="K338" s="181" t="s">
        <v>19</v>
      </c>
      <c r="L338" s="35"/>
      <c r="M338" s="186" t="s">
        <v>19</v>
      </c>
      <c r="N338" s="187" t="s">
        <v>42</v>
      </c>
      <c r="O338" s="57"/>
      <c r="P338" s="188">
        <f t="shared" si="121"/>
        <v>0</v>
      </c>
      <c r="Q338" s="188">
        <v>2.5000000000000001E-3</v>
      </c>
      <c r="R338" s="188">
        <f t="shared" si="122"/>
        <v>5.3252250000000005</v>
      </c>
      <c r="S338" s="188">
        <v>0</v>
      </c>
      <c r="T338" s="189">
        <f t="shared" si="123"/>
        <v>0</v>
      </c>
      <c r="AR338" s="14" t="s">
        <v>198</v>
      </c>
      <c r="AT338" s="14" t="s">
        <v>135</v>
      </c>
      <c r="AU338" s="14" t="s">
        <v>80</v>
      </c>
      <c r="AY338" s="14" t="s">
        <v>133</v>
      </c>
      <c r="BE338" s="190">
        <f t="shared" si="124"/>
        <v>0</v>
      </c>
      <c r="BF338" s="190">
        <f t="shared" si="125"/>
        <v>0</v>
      </c>
      <c r="BG338" s="190">
        <f t="shared" si="126"/>
        <v>0</v>
      </c>
      <c r="BH338" s="190">
        <f t="shared" si="127"/>
        <v>0</v>
      </c>
      <c r="BI338" s="190">
        <f t="shared" si="128"/>
        <v>0</v>
      </c>
      <c r="BJ338" s="14" t="s">
        <v>78</v>
      </c>
      <c r="BK338" s="190">
        <f t="shared" si="129"/>
        <v>0</v>
      </c>
      <c r="BL338" s="14" t="s">
        <v>198</v>
      </c>
      <c r="BM338" s="14" t="s">
        <v>1751</v>
      </c>
    </row>
    <row r="339" spans="2:65" s="11" customFormat="1" ht="22.9" customHeight="1">
      <c r="B339" s="163"/>
      <c r="C339" s="164"/>
      <c r="D339" s="165" t="s">
        <v>70</v>
      </c>
      <c r="E339" s="177" t="s">
        <v>675</v>
      </c>
      <c r="F339" s="177" t="s">
        <v>676</v>
      </c>
      <c r="G339" s="164"/>
      <c r="H339" s="164"/>
      <c r="I339" s="167"/>
      <c r="J339" s="178">
        <f>BK339</f>
        <v>0</v>
      </c>
      <c r="K339" s="164"/>
      <c r="L339" s="169"/>
      <c r="M339" s="170"/>
      <c r="N339" s="171"/>
      <c r="O339" s="171"/>
      <c r="P339" s="172">
        <f>SUM(P340:P343)</f>
        <v>0</v>
      </c>
      <c r="Q339" s="171"/>
      <c r="R339" s="172">
        <f>SUM(R340:R343)</f>
        <v>6.48387724</v>
      </c>
      <c r="S339" s="171"/>
      <c r="T339" s="173">
        <f>SUM(T340:T343)</f>
        <v>1.10618788</v>
      </c>
      <c r="AR339" s="174" t="s">
        <v>80</v>
      </c>
      <c r="AT339" s="175" t="s">
        <v>70</v>
      </c>
      <c r="AU339" s="175" t="s">
        <v>78</v>
      </c>
      <c r="AY339" s="174" t="s">
        <v>133</v>
      </c>
      <c r="BK339" s="176">
        <f>SUM(BK340:BK343)</f>
        <v>0</v>
      </c>
    </row>
    <row r="340" spans="2:65" s="1" customFormat="1" ht="16.5" customHeight="1">
      <c r="B340" s="31"/>
      <c r="C340" s="179" t="s">
        <v>1752</v>
      </c>
      <c r="D340" s="179" t="s">
        <v>135</v>
      </c>
      <c r="E340" s="180" t="s">
        <v>1753</v>
      </c>
      <c r="F340" s="181" t="s">
        <v>1754</v>
      </c>
      <c r="G340" s="182" t="s">
        <v>217</v>
      </c>
      <c r="H340" s="183">
        <v>3568.348</v>
      </c>
      <c r="I340" s="184"/>
      <c r="J340" s="185">
        <f>ROUND(I340*H340,2)</f>
        <v>0</v>
      </c>
      <c r="K340" s="181" t="s">
        <v>139</v>
      </c>
      <c r="L340" s="35"/>
      <c r="M340" s="186" t="s">
        <v>19</v>
      </c>
      <c r="N340" s="187" t="s">
        <v>42</v>
      </c>
      <c r="O340" s="57"/>
      <c r="P340" s="188">
        <f>O340*H340</f>
        <v>0</v>
      </c>
      <c r="Q340" s="188">
        <v>0</v>
      </c>
      <c r="R340" s="188">
        <f>Q340*H340</f>
        <v>0</v>
      </c>
      <c r="S340" s="188">
        <v>0</v>
      </c>
      <c r="T340" s="189">
        <f>S340*H340</f>
        <v>0</v>
      </c>
      <c r="AR340" s="14" t="s">
        <v>198</v>
      </c>
      <c r="AT340" s="14" t="s">
        <v>135</v>
      </c>
      <c r="AU340" s="14" t="s">
        <v>80</v>
      </c>
      <c r="AY340" s="14" t="s">
        <v>133</v>
      </c>
      <c r="BE340" s="190">
        <f>IF(N340="základní",J340,0)</f>
        <v>0</v>
      </c>
      <c r="BF340" s="190">
        <f>IF(N340="snížená",J340,0)</f>
        <v>0</v>
      </c>
      <c r="BG340" s="190">
        <f>IF(N340="zákl. přenesená",J340,0)</f>
        <v>0</v>
      </c>
      <c r="BH340" s="190">
        <f>IF(N340="sníž. přenesená",J340,0)</f>
        <v>0</v>
      </c>
      <c r="BI340" s="190">
        <f>IF(N340="nulová",J340,0)</f>
        <v>0</v>
      </c>
      <c r="BJ340" s="14" t="s">
        <v>78</v>
      </c>
      <c r="BK340" s="190">
        <f>ROUND(I340*H340,2)</f>
        <v>0</v>
      </c>
      <c r="BL340" s="14" t="s">
        <v>198</v>
      </c>
      <c r="BM340" s="14" t="s">
        <v>1755</v>
      </c>
    </row>
    <row r="341" spans="2:65" s="1" customFormat="1" ht="16.5" customHeight="1">
      <c r="B341" s="31"/>
      <c r="C341" s="179" t="s">
        <v>1756</v>
      </c>
      <c r="D341" s="179" t="s">
        <v>135</v>
      </c>
      <c r="E341" s="180" t="s">
        <v>1757</v>
      </c>
      <c r="F341" s="181" t="s">
        <v>1758</v>
      </c>
      <c r="G341" s="182" t="s">
        <v>217</v>
      </c>
      <c r="H341" s="183">
        <v>3568.348</v>
      </c>
      <c r="I341" s="184"/>
      <c r="J341" s="185">
        <f>ROUND(I341*H341,2)</f>
        <v>0</v>
      </c>
      <c r="K341" s="181" t="s">
        <v>139</v>
      </c>
      <c r="L341" s="35"/>
      <c r="M341" s="186" t="s">
        <v>19</v>
      </c>
      <c r="N341" s="187" t="s">
        <v>42</v>
      </c>
      <c r="O341" s="57"/>
      <c r="P341" s="188">
        <f>O341*H341</f>
        <v>0</v>
      </c>
      <c r="Q341" s="188">
        <v>1E-3</v>
      </c>
      <c r="R341" s="188">
        <f>Q341*H341</f>
        <v>3.5683479999999999</v>
      </c>
      <c r="S341" s="188">
        <v>3.1E-4</v>
      </c>
      <c r="T341" s="189">
        <f>S341*H341</f>
        <v>1.10618788</v>
      </c>
      <c r="AR341" s="14" t="s">
        <v>198</v>
      </c>
      <c r="AT341" s="14" t="s">
        <v>135</v>
      </c>
      <c r="AU341" s="14" t="s">
        <v>80</v>
      </c>
      <c r="AY341" s="14" t="s">
        <v>133</v>
      </c>
      <c r="BE341" s="190">
        <f>IF(N341="základní",J341,0)</f>
        <v>0</v>
      </c>
      <c r="BF341" s="190">
        <f>IF(N341="snížená",J341,0)</f>
        <v>0</v>
      </c>
      <c r="BG341" s="190">
        <f>IF(N341="zákl. přenesená",J341,0)</f>
        <v>0</v>
      </c>
      <c r="BH341" s="190">
        <f>IF(N341="sníž. přenesená",J341,0)</f>
        <v>0</v>
      </c>
      <c r="BI341" s="190">
        <f>IF(N341="nulová",J341,0)</f>
        <v>0</v>
      </c>
      <c r="BJ341" s="14" t="s">
        <v>78</v>
      </c>
      <c r="BK341" s="190">
        <f>ROUND(I341*H341,2)</f>
        <v>0</v>
      </c>
      <c r="BL341" s="14" t="s">
        <v>198</v>
      </c>
      <c r="BM341" s="14" t="s">
        <v>1759</v>
      </c>
    </row>
    <row r="342" spans="2:65" s="1" customFormat="1" ht="22.5" customHeight="1">
      <c r="B342" s="31"/>
      <c r="C342" s="179" t="s">
        <v>1760</v>
      </c>
      <c r="D342" s="179" t="s">
        <v>135</v>
      </c>
      <c r="E342" s="180" t="s">
        <v>678</v>
      </c>
      <c r="F342" s="181" t="s">
        <v>679</v>
      </c>
      <c r="G342" s="182" t="s">
        <v>217</v>
      </c>
      <c r="H342" s="183">
        <v>493.375</v>
      </c>
      <c r="I342" s="184"/>
      <c r="J342" s="185">
        <f>ROUND(I342*H342,2)</f>
        <v>0</v>
      </c>
      <c r="K342" s="181" t="s">
        <v>19</v>
      </c>
      <c r="L342" s="35"/>
      <c r="M342" s="186" t="s">
        <v>19</v>
      </c>
      <c r="N342" s="187" t="s">
        <v>42</v>
      </c>
      <c r="O342" s="57"/>
      <c r="P342" s="188">
        <f>O342*H342</f>
        <v>0</v>
      </c>
      <c r="Q342" s="188">
        <v>2.5999999999999998E-4</v>
      </c>
      <c r="R342" s="188">
        <f>Q342*H342</f>
        <v>0.12827749999999999</v>
      </c>
      <c r="S342" s="188">
        <v>0</v>
      </c>
      <c r="T342" s="189">
        <f>S342*H342</f>
        <v>0</v>
      </c>
      <c r="AR342" s="14" t="s">
        <v>198</v>
      </c>
      <c r="AT342" s="14" t="s">
        <v>135</v>
      </c>
      <c r="AU342" s="14" t="s">
        <v>80</v>
      </c>
      <c r="AY342" s="14" t="s">
        <v>133</v>
      </c>
      <c r="BE342" s="190">
        <f>IF(N342="základní",J342,0)</f>
        <v>0</v>
      </c>
      <c r="BF342" s="190">
        <f>IF(N342="snížená",J342,0)</f>
        <v>0</v>
      </c>
      <c r="BG342" s="190">
        <f>IF(N342="zákl. přenesená",J342,0)</f>
        <v>0</v>
      </c>
      <c r="BH342" s="190">
        <f>IF(N342="sníž. přenesená",J342,0)</f>
        <v>0</v>
      </c>
      <c r="BI342" s="190">
        <f>IF(N342="nulová",J342,0)</f>
        <v>0</v>
      </c>
      <c r="BJ342" s="14" t="s">
        <v>78</v>
      </c>
      <c r="BK342" s="190">
        <f>ROUND(I342*H342,2)</f>
        <v>0</v>
      </c>
      <c r="BL342" s="14" t="s">
        <v>198</v>
      </c>
      <c r="BM342" s="14" t="s">
        <v>680</v>
      </c>
    </row>
    <row r="343" spans="2:65" s="1" customFormat="1" ht="22.5" customHeight="1">
      <c r="B343" s="31"/>
      <c r="C343" s="179" t="s">
        <v>1761</v>
      </c>
      <c r="D343" s="179" t="s">
        <v>135</v>
      </c>
      <c r="E343" s="180" t="s">
        <v>682</v>
      </c>
      <c r="F343" s="181" t="s">
        <v>683</v>
      </c>
      <c r="G343" s="182" t="s">
        <v>217</v>
      </c>
      <c r="H343" s="183">
        <v>10720.199000000001</v>
      </c>
      <c r="I343" s="184"/>
      <c r="J343" s="185">
        <f>ROUND(I343*H343,2)</f>
        <v>0</v>
      </c>
      <c r="K343" s="181" t="s">
        <v>19</v>
      </c>
      <c r="L343" s="35"/>
      <c r="M343" s="186" t="s">
        <v>19</v>
      </c>
      <c r="N343" s="187" t="s">
        <v>42</v>
      </c>
      <c r="O343" s="57"/>
      <c r="P343" s="188">
        <f>O343*H343</f>
        <v>0</v>
      </c>
      <c r="Q343" s="188">
        <v>2.5999999999999998E-4</v>
      </c>
      <c r="R343" s="188">
        <f>Q343*H343</f>
        <v>2.7872517399999999</v>
      </c>
      <c r="S343" s="188">
        <v>0</v>
      </c>
      <c r="T343" s="189">
        <f>S343*H343</f>
        <v>0</v>
      </c>
      <c r="AR343" s="14" t="s">
        <v>198</v>
      </c>
      <c r="AT343" s="14" t="s">
        <v>135</v>
      </c>
      <c r="AU343" s="14" t="s">
        <v>80</v>
      </c>
      <c r="AY343" s="14" t="s">
        <v>133</v>
      </c>
      <c r="BE343" s="190">
        <f>IF(N343="základní",J343,0)</f>
        <v>0</v>
      </c>
      <c r="BF343" s="190">
        <f>IF(N343="snížená",J343,0)</f>
        <v>0</v>
      </c>
      <c r="BG343" s="190">
        <f>IF(N343="zákl. přenesená",J343,0)</f>
        <v>0</v>
      </c>
      <c r="BH343" s="190">
        <f>IF(N343="sníž. přenesená",J343,0)</f>
        <v>0</v>
      </c>
      <c r="BI343" s="190">
        <f>IF(N343="nulová",J343,0)</f>
        <v>0</v>
      </c>
      <c r="BJ343" s="14" t="s">
        <v>78</v>
      </c>
      <c r="BK343" s="190">
        <f>ROUND(I343*H343,2)</f>
        <v>0</v>
      </c>
      <c r="BL343" s="14" t="s">
        <v>198</v>
      </c>
      <c r="BM343" s="14" t="s">
        <v>684</v>
      </c>
    </row>
    <row r="344" spans="2:65" s="11" customFormat="1" ht="22.9" customHeight="1">
      <c r="B344" s="163"/>
      <c r="C344" s="164"/>
      <c r="D344" s="165" t="s">
        <v>70</v>
      </c>
      <c r="E344" s="177" t="s">
        <v>685</v>
      </c>
      <c r="F344" s="177" t="s">
        <v>686</v>
      </c>
      <c r="G344" s="164"/>
      <c r="H344" s="164"/>
      <c r="I344" s="167"/>
      <c r="J344" s="178">
        <f>BK344</f>
        <v>0</v>
      </c>
      <c r="K344" s="164"/>
      <c r="L344" s="169"/>
      <c r="M344" s="170"/>
      <c r="N344" s="171"/>
      <c r="O344" s="171"/>
      <c r="P344" s="172">
        <f>SUM(P345:P346)</f>
        <v>0</v>
      </c>
      <c r="Q344" s="171"/>
      <c r="R344" s="172">
        <f>SUM(R345:R346)</f>
        <v>0</v>
      </c>
      <c r="S344" s="171"/>
      <c r="T344" s="173">
        <f>SUM(T345:T346)</f>
        <v>0</v>
      </c>
      <c r="AR344" s="174" t="s">
        <v>80</v>
      </c>
      <c r="AT344" s="175" t="s">
        <v>70</v>
      </c>
      <c r="AU344" s="175" t="s">
        <v>78</v>
      </c>
      <c r="AY344" s="174" t="s">
        <v>133</v>
      </c>
      <c r="BK344" s="176">
        <f>SUM(BK345:BK346)</f>
        <v>0</v>
      </c>
    </row>
    <row r="345" spans="2:65" s="1" customFormat="1" ht="16.5" customHeight="1">
      <c r="B345" s="31"/>
      <c r="C345" s="179" t="s">
        <v>1762</v>
      </c>
      <c r="D345" s="179" t="s">
        <v>135</v>
      </c>
      <c r="E345" s="180" t="s">
        <v>1763</v>
      </c>
      <c r="F345" s="181" t="s">
        <v>1764</v>
      </c>
      <c r="G345" s="182" t="s">
        <v>690</v>
      </c>
      <c r="H345" s="183">
        <v>1</v>
      </c>
      <c r="I345" s="184"/>
      <c r="J345" s="185">
        <f>ROUND(I345*H345,2)</f>
        <v>0</v>
      </c>
      <c r="K345" s="181" t="s">
        <v>19</v>
      </c>
      <c r="L345" s="35"/>
      <c r="M345" s="186" t="s">
        <v>19</v>
      </c>
      <c r="N345" s="187" t="s">
        <v>42</v>
      </c>
      <c r="O345" s="57"/>
      <c r="P345" s="188">
        <f>O345*H345</f>
        <v>0</v>
      </c>
      <c r="Q345" s="188">
        <v>0</v>
      </c>
      <c r="R345" s="188">
        <f>Q345*H345</f>
        <v>0</v>
      </c>
      <c r="S345" s="188">
        <v>0</v>
      </c>
      <c r="T345" s="189">
        <f>S345*H345</f>
        <v>0</v>
      </c>
      <c r="AR345" s="14" t="s">
        <v>198</v>
      </c>
      <c r="AT345" s="14" t="s">
        <v>135</v>
      </c>
      <c r="AU345" s="14" t="s">
        <v>80</v>
      </c>
      <c r="AY345" s="14" t="s">
        <v>133</v>
      </c>
      <c r="BE345" s="190">
        <f>IF(N345="základní",J345,0)</f>
        <v>0</v>
      </c>
      <c r="BF345" s="190">
        <f>IF(N345="snížená",J345,0)</f>
        <v>0</v>
      </c>
      <c r="BG345" s="190">
        <f>IF(N345="zákl. přenesená",J345,0)</f>
        <v>0</v>
      </c>
      <c r="BH345" s="190">
        <f>IF(N345="sníž. přenesená",J345,0)</f>
        <v>0</v>
      </c>
      <c r="BI345" s="190">
        <f>IF(N345="nulová",J345,0)</f>
        <v>0</v>
      </c>
      <c r="BJ345" s="14" t="s">
        <v>78</v>
      </c>
      <c r="BK345" s="190">
        <f>ROUND(I345*H345,2)</f>
        <v>0</v>
      </c>
      <c r="BL345" s="14" t="s">
        <v>198</v>
      </c>
      <c r="BM345" s="14" t="s">
        <v>1765</v>
      </c>
    </row>
    <row r="346" spans="2:65" s="1" customFormat="1" ht="16.5" customHeight="1">
      <c r="B346" s="31"/>
      <c r="C346" s="179" t="s">
        <v>1766</v>
      </c>
      <c r="D346" s="179" t="s">
        <v>135</v>
      </c>
      <c r="E346" s="180" t="s">
        <v>1767</v>
      </c>
      <c r="F346" s="181" t="s">
        <v>1768</v>
      </c>
      <c r="G346" s="182" t="s">
        <v>690</v>
      </c>
      <c r="H346" s="183">
        <v>1</v>
      </c>
      <c r="I346" s="184"/>
      <c r="J346" s="185">
        <f>ROUND(I346*H346,2)</f>
        <v>0</v>
      </c>
      <c r="K346" s="181" t="s">
        <v>19</v>
      </c>
      <c r="L346" s="35"/>
      <c r="M346" s="191" t="s">
        <v>19</v>
      </c>
      <c r="N346" s="192" t="s">
        <v>42</v>
      </c>
      <c r="O346" s="193"/>
      <c r="P346" s="194">
        <f>O346*H346</f>
        <v>0</v>
      </c>
      <c r="Q346" s="194">
        <v>0</v>
      </c>
      <c r="R346" s="194">
        <f>Q346*H346</f>
        <v>0</v>
      </c>
      <c r="S346" s="194">
        <v>0</v>
      </c>
      <c r="T346" s="195">
        <f>S346*H346</f>
        <v>0</v>
      </c>
      <c r="AR346" s="14" t="s">
        <v>198</v>
      </c>
      <c r="AT346" s="14" t="s">
        <v>135</v>
      </c>
      <c r="AU346" s="14" t="s">
        <v>80</v>
      </c>
      <c r="AY346" s="14" t="s">
        <v>133</v>
      </c>
      <c r="BE346" s="190">
        <f>IF(N346="základní",J346,0)</f>
        <v>0</v>
      </c>
      <c r="BF346" s="190">
        <f>IF(N346="snížená",J346,0)</f>
        <v>0</v>
      </c>
      <c r="BG346" s="190">
        <f>IF(N346="zákl. přenesená",J346,0)</f>
        <v>0</v>
      </c>
      <c r="BH346" s="190">
        <f>IF(N346="sníž. přenesená",J346,0)</f>
        <v>0</v>
      </c>
      <c r="BI346" s="190">
        <f>IF(N346="nulová",J346,0)</f>
        <v>0</v>
      </c>
      <c r="BJ346" s="14" t="s">
        <v>78</v>
      </c>
      <c r="BK346" s="190">
        <f>ROUND(I346*H346,2)</f>
        <v>0</v>
      </c>
      <c r="BL346" s="14" t="s">
        <v>198</v>
      </c>
      <c r="BM346" s="14" t="s">
        <v>1769</v>
      </c>
    </row>
    <row r="347" spans="2:65" s="1" customFormat="1" ht="6.95" customHeight="1">
      <c r="B347" s="43"/>
      <c r="C347" s="44"/>
      <c r="D347" s="44"/>
      <c r="E347" s="44"/>
      <c r="F347" s="44"/>
      <c r="G347" s="44"/>
      <c r="H347" s="44"/>
      <c r="I347" s="131"/>
      <c r="J347" s="44"/>
      <c r="K347" s="44"/>
      <c r="L347" s="35"/>
    </row>
  </sheetData>
  <sheetProtection algorithmName="SHA-512" hashValue="mlizN41axRGnLH+hs/xoP3H/eL5pyMxwYo6BAsK0I36bdlT2jroKg4MfOxtgIaLwFx1IzEFzjnm2oAMF4jbcHg==" saltValue="daonEkUQQE5+x86612gLs8mMHBgrj/ZBv+DKk3w/c+CTS7eu5EWlE3Nq6F3r9637k6CH9Ngynb0litGqeljzlw==" spinCount="100000" sheet="1" objects="1" scenarios="1" formatColumns="0" formatRows="0" autoFilter="0"/>
  <autoFilter ref="C108:K346"/>
  <mergeCells count="12">
    <mergeCell ref="E101:H101"/>
    <mergeCell ref="L2:V2"/>
    <mergeCell ref="E50:H50"/>
    <mergeCell ref="E52:H52"/>
    <mergeCell ref="E54:H54"/>
    <mergeCell ref="E97:H97"/>
    <mergeCell ref="E99:H9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9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4" t="s">
        <v>104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17"/>
      <c r="AT3" s="14" t="s">
        <v>80</v>
      </c>
    </row>
    <row r="4" spans="2:46" ht="24.95" customHeight="1">
      <c r="B4" s="17"/>
      <c r="D4" s="107" t="s">
        <v>105</v>
      </c>
      <c r="L4" s="17"/>
      <c r="M4" s="21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108" t="s">
        <v>16</v>
      </c>
      <c r="L6" s="17"/>
    </row>
    <row r="7" spans="2:46" ht="16.5" customHeight="1">
      <c r="B7" s="17"/>
      <c r="E7" s="327" t="str">
        <f>'Rekapitulace stavby'!K6</f>
        <v>GENERÁLNÍ OPRAVA E1 - rozdělení</v>
      </c>
      <c r="F7" s="328"/>
      <c r="G7" s="328"/>
      <c r="H7" s="328"/>
      <c r="L7" s="17"/>
    </row>
    <row r="8" spans="2:46" ht="12" customHeight="1">
      <c r="B8" s="17"/>
      <c r="D8" s="108" t="s">
        <v>106</v>
      </c>
      <c r="L8" s="17"/>
    </row>
    <row r="9" spans="2:46" s="1" customFormat="1" ht="16.5" customHeight="1">
      <c r="B9" s="35"/>
      <c r="E9" s="327" t="s">
        <v>716</v>
      </c>
      <c r="F9" s="329"/>
      <c r="G9" s="329"/>
      <c r="H9" s="329"/>
      <c r="I9" s="109"/>
      <c r="L9" s="35"/>
    </row>
    <row r="10" spans="2:46" s="1" customFormat="1" ht="12" customHeight="1">
      <c r="B10" s="35"/>
      <c r="D10" s="108" t="s">
        <v>108</v>
      </c>
      <c r="I10" s="109"/>
      <c r="L10" s="35"/>
    </row>
    <row r="11" spans="2:46" s="1" customFormat="1" ht="36.950000000000003" customHeight="1">
      <c r="B11" s="35"/>
      <c r="E11" s="330" t="s">
        <v>1770</v>
      </c>
      <c r="F11" s="329"/>
      <c r="G11" s="329"/>
      <c r="H11" s="329"/>
      <c r="I11" s="109"/>
      <c r="L11" s="35"/>
    </row>
    <row r="12" spans="2:46" s="1" customFormat="1" ht="11.25">
      <c r="B12" s="35"/>
      <c r="I12" s="109"/>
      <c r="L12" s="35"/>
    </row>
    <row r="13" spans="2:46" s="1" customFormat="1" ht="12" customHeight="1">
      <c r="B13" s="35"/>
      <c r="D13" s="108" t="s">
        <v>18</v>
      </c>
      <c r="F13" s="14" t="s">
        <v>19</v>
      </c>
      <c r="I13" s="110" t="s">
        <v>20</v>
      </c>
      <c r="J13" s="14" t="s">
        <v>19</v>
      </c>
      <c r="L13" s="35"/>
    </row>
    <row r="14" spans="2:46" s="1" customFormat="1" ht="12" customHeight="1">
      <c r="B14" s="35"/>
      <c r="D14" s="108" t="s">
        <v>21</v>
      </c>
      <c r="F14" s="14" t="s">
        <v>22</v>
      </c>
      <c r="I14" s="110" t="s">
        <v>23</v>
      </c>
      <c r="J14" s="111" t="str">
        <f>'Rekapitulace stavby'!AN8</f>
        <v>27. 2. 2019</v>
      </c>
      <c r="L14" s="35"/>
    </row>
    <row r="15" spans="2:46" s="1" customFormat="1" ht="10.9" customHeight="1">
      <c r="B15" s="35"/>
      <c r="I15" s="109"/>
      <c r="L15" s="35"/>
    </row>
    <row r="16" spans="2:46" s="1" customFormat="1" ht="12" customHeight="1">
      <c r="B16" s="35"/>
      <c r="D16" s="108" t="s">
        <v>25</v>
      </c>
      <c r="I16" s="110" t="s">
        <v>26</v>
      </c>
      <c r="J16" s="14" t="str">
        <f>IF('Rekapitulace stavby'!AN10="","",'Rekapitulace stavby'!AN10)</f>
        <v/>
      </c>
      <c r="L16" s="35"/>
    </row>
    <row r="17" spans="2:12" s="1" customFormat="1" ht="18" customHeight="1">
      <c r="B17" s="35"/>
      <c r="E17" s="14" t="str">
        <f>IF('Rekapitulace stavby'!E11="","",'Rekapitulace stavby'!E11)</f>
        <v xml:space="preserve"> </v>
      </c>
      <c r="I17" s="110" t="s">
        <v>28</v>
      </c>
      <c r="J17" s="14" t="str">
        <f>IF('Rekapitulace stavby'!AN11="","",'Rekapitulace stavby'!AN11)</f>
        <v/>
      </c>
      <c r="L17" s="35"/>
    </row>
    <row r="18" spans="2:12" s="1" customFormat="1" ht="6.95" customHeight="1">
      <c r="B18" s="35"/>
      <c r="I18" s="109"/>
      <c r="L18" s="35"/>
    </row>
    <row r="19" spans="2:12" s="1" customFormat="1" ht="12" customHeight="1">
      <c r="B19" s="35"/>
      <c r="D19" s="108" t="s">
        <v>29</v>
      </c>
      <c r="I19" s="110" t="s">
        <v>26</v>
      </c>
      <c r="J19" s="27" t="str">
        <f>'Rekapitulace stavby'!AN13</f>
        <v>Vyplň údaj</v>
      </c>
      <c r="L19" s="35"/>
    </row>
    <row r="20" spans="2:12" s="1" customFormat="1" ht="18" customHeight="1">
      <c r="B20" s="35"/>
      <c r="E20" s="331" t="str">
        <f>'Rekapitulace stavby'!E14</f>
        <v>Vyplň údaj</v>
      </c>
      <c r="F20" s="332"/>
      <c r="G20" s="332"/>
      <c r="H20" s="332"/>
      <c r="I20" s="110" t="s">
        <v>28</v>
      </c>
      <c r="J20" s="27" t="str">
        <f>'Rekapitulace stavby'!AN14</f>
        <v>Vyplň údaj</v>
      </c>
      <c r="L20" s="35"/>
    </row>
    <row r="21" spans="2:12" s="1" customFormat="1" ht="6.95" customHeight="1">
      <c r="B21" s="35"/>
      <c r="I21" s="109"/>
      <c r="L21" s="35"/>
    </row>
    <row r="22" spans="2:12" s="1" customFormat="1" ht="12" customHeight="1">
      <c r="B22" s="35"/>
      <c r="D22" s="108" t="s">
        <v>31</v>
      </c>
      <c r="I22" s="110" t="s">
        <v>26</v>
      </c>
      <c r="J22" s="14" t="str">
        <f>IF('Rekapitulace stavby'!AN16="","",'Rekapitulace stavby'!AN16)</f>
        <v/>
      </c>
      <c r="L22" s="35"/>
    </row>
    <row r="23" spans="2:12" s="1" customFormat="1" ht="18" customHeight="1">
      <c r="B23" s="35"/>
      <c r="E23" s="14" t="str">
        <f>IF('Rekapitulace stavby'!E17="","",'Rekapitulace stavby'!E17)</f>
        <v xml:space="preserve"> </v>
      </c>
      <c r="I23" s="110" t="s">
        <v>28</v>
      </c>
      <c r="J23" s="14" t="str">
        <f>IF('Rekapitulace stavby'!AN17="","",'Rekapitulace stavby'!AN17)</f>
        <v/>
      </c>
      <c r="L23" s="35"/>
    </row>
    <row r="24" spans="2:12" s="1" customFormat="1" ht="6.95" customHeight="1">
      <c r="B24" s="35"/>
      <c r="I24" s="109"/>
      <c r="L24" s="35"/>
    </row>
    <row r="25" spans="2:12" s="1" customFormat="1" ht="12" customHeight="1">
      <c r="B25" s="35"/>
      <c r="D25" s="108" t="s">
        <v>33</v>
      </c>
      <c r="I25" s="110" t="s">
        <v>26</v>
      </c>
      <c r="J25" s="14" t="s">
        <v>19</v>
      </c>
      <c r="L25" s="35"/>
    </row>
    <row r="26" spans="2:12" s="1" customFormat="1" ht="18" customHeight="1">
      <c r="B26" s="35"/>
      <c r="E26" s="14" t="s">
        <v>34</v>
      </c>
      <c r="I26" s="110" t="s">
        <v>28</v>
      </c>
      <c r="J26" s="14" t="s">
        <v>19</v>
      </c>
      <c r="L26" s="35"/>
    </row>
    <row r="27" spans="2:12" s="1" customFormat="1" ht="6.95" customHeight="1">
      <c r="B27" s="35"/>
      <c r="I27" s="109"/>
      <c r="L27" s="35"/>
    </row>
    <row r="28" spans="2:12" s="1" customFormat="1" ht="12" customHeight="1">
      <c r="B28" s="35"/>
      <c r="D28" s="108" t="s">
        <v>35</v>
      </c>
      <c r="I28" s="109"/>
      <c r="L28" s="35"/>
    </row>
    <row r="29" spans="2:12" s="7" customFormat="1" ht="45" customHeight="1">
      <c r="B29" s="112"/>
      <c r="E29" s="333" t="s">
        <v>36</v>
      </c>
      <c r="F29" s="333"/>
      <c r="G29" s="333"/>
      <c r="H29" s="333"/>
      <c r="I29" s="113"/>
      <c r="L29" s="112"/>
    </row>
    <row r="30" spans="2:12" s="1" customFormat="1" ht="6.95" customHeight="1">
      <c r="B30" s="35"/>
      <c r="I30" s="109"/>
      <c r="L30" s="35"/>
    </row>
    <row r="31" spans="2:12" s="1" customFormat="1" ht="6.95" customHeight="1">
      <c r="B31" s="35"/>
      <c r="D31" s="53"/>
      <c r="E31" s="53"/>
      <c r="F31" s="53"/>
      <c r="G31" s="53"/>
      <c r="H31" s="53"/>
      <c r="I31" s="114"/>
      <c r="J31" s="53"/>
      <c r="K31" s="53"/>
      <c r="L31" s="35"/>
    </row>
    <row r="32" spans="2:12" s="1" customFormat="1" ht="25.35" customHeight="1">
      <c r="B32" s="35"/>
      <c r="D32" s="115" t="s">
        <v>37</v>
      </c>
      <c r="I32" s="109"/>
      <c r="J32" s="116">
        <f>ROUND(J86, 2)</f>
        <v>0</v>
      </c>
      <c r="L32" s="35"/>
    </row>
    <row r="33" spans="2:12" s="1" customFormat="1" ht="6.95" customHeight="1">
      <c r="B33" s="35"/>
      <c r="D33" s="53"/>
      <c r="E33" s="53"/>
      <c r="F33" s="53"/>
      <c r="G33" s="53"/>
      <c r="H33" s="53"/>
      <c r="I33" s="114"/>
      <c r="J33" s="53"/>
      <c r="K33" s="53"/>
      <c r="L33" s="35"/>
    </row>
    <row r="34" spans="2:12" s="1" customFormat="1" ht="14.45" customHeight="1">
      <c r="B34" s="35"/>
      <c r="F34" s="117" t="s">
        <v>39</v>
      </c>
      <c r="I34" s="118" t="s">
        <v>38</v>
      </c>
      <c r="J34" s="117" t="s">
        <v>40</v>
      </c>
      <c r="L34" s="35"/>
    </row>
    <row r="35" spans="2:12" s="1" customFormat="1" ht="14.45" customHeight="1">
      <c r="B35" s="35"/>
      <c r="D35" s="108" t="s">
        <v>41</v>
      </c>
      <c r="E35" s="108" t="s">
        <v>42</v>
      </c>
      <c r="F35" s="119">
        <f>ROUND((SUM(BE86:BE88)),  2)</f>
        <v>0</v>
      </c>
      <c r="I35" s="120">
        <v>0.21</v>
      </c>
      <c r="J35" s="119">
        <f>ROUND(((SUM(BE86:BE88))*I35),  2)</f>
        <v>0</v>
      </c>
      <c r="L35" s="35"/>
    </row>
    <row r="36" spans="2:12" s="1" customFormat="1" ht="14.45" customHeight="1">
      <c r="B36" s="35"/>
      <c r="E36" s="108" t="s">
        <v>43</v>
      </c>
      <c r="F36" s="119">
        <f>ROUND((SUM(BF86:BF88)),  2)</f>
        <v>0</v>
      </c>
      <c r="I36" s="120">
        <v>0.15</v>
      </c>
      <c r="J36" s="119">
        <f>ROUND(((SUM(BF86:BF88))*I36),  2)</f>
        <v>0</v>
      </c>
      <c r="L36" s="35"/>
    </row>
    <row r="37" spans="2:12" s="1" customFormat="1" ht="14.45" hidden="1" customHeight="1">
      <c r="B37" s="35"/>
      <c r="E37" s="108" t="s">
        <v>44</v>
      </c>
      <c r="F37" s="119">
        <f>ROUND((SUM(BG86:BG88)),  2)</f>
        <v>0</v>
      </c>
      <c r="I37" s="120">
        <v>0.21</v>
      </c>
      <c r="J37" s="119">
        <f>0</f>
        <v>0</v>
      </c>
      <c r="L37" s="35"/>
    </row>
    <row r="38" spans="2:12" s="1" customFormat="1" ht="14.45" hidden="1" customHeight="1">
      <c r="B38" s="35"/>
      <c r="E38" s="108" t="s">
        <v>45</v>
      </c>
      <c r="F38" s="119">
        <f>ROUND((SUM(BH86:BH88)),  2)</f>
        <v>0</v>
      </c>
      <c r="I38" s="120">
        <v>0.15</v>
      </c>
      <c r="J38" s="119">
        <f>0</f>
        <v>0</v>
      </c>
      <c r="L38" s="35"/>
    </row>
    <row r="39" spans="2:12" s="1" customFormat="1" ht="14.45" hidden="1" customHeight="1">
      <c r="B39" s="35"/>
      <c r="E39" s="108" t="s">
        <v>46</v>
      </c>
      <c r="F39" s="119">
        <f>ROUND((SUM(BI86:BI88)),  2)</f>
        <v>0</v>
      </c>
      <c r="I39" s="120">
        <v>0</v>
      </c>
      <c r="J39" s="119">
        <f>0</f>
        <v>0</v>
      </c>
      <c r="L39" s="35"/>
    </row>
    <row r="40" spans="2:12" s="1" customFormat="1" ht="6.95" customHeight="1">
      <c r="B40" s="35"/>
      <c r="I40" s="109"/>
      <c r="L40" s="35"/>
    </row>
    <row r="41" spans="2:12" s="1" customFormat="1" ht="25.35" customHeight="1">
      <c r="B41" s="35"/>
      <c r="C41" s="121"/>
      <c r="D41" s="122" t="s">
        <v>47</v>
      </c>
      <c r="E41" s="123"/>
      <c r="F41" s="123"/>
      <c r="G41" s="124" t="s">
        <v>48</v>
      </c>
      <c r="H41" s="125" t="s">
        <v>49</v>
      </c>
      <c r="I41" s="126"/>
      <c r="J41" s="127">
        <f>SUM(J32:J39)</f>
        <v>0</v>
      </c>
      <c r="K41" s="128"/>
      <c r="L41" s="35"/>
    </row>
    <row r="42" spans="2:12" s="1" customFormat="1" ht="14.45" customHeight="1">
      <c r="B42" s="129"/>
      <c r="C42" s="130"/>
      <c r="D42" s="130"/>
      <c r="E42" s="130"/>
      <c r="F42" s="130"/>
      <c r="G42" s="130"/>
      <c r="H42" s="130"/>
      <c r="I42" s="131"/>
      <c r="J42" s="130"/>
      <c r="K42" s="130"/>
      <c r="L42" s="35"/>
    </row>
    <row r="46" spans="2:12" s="1" customFormat="1" ht="6.95" customHeight="1">
      <c r="B46" s="132"/>
      <c r="C46" s="133"/>
      <c r="D46" s="133"/>
      <c r="E46" s="133"/>
      <c r="F46" s="133"/>
      <c r="G46" s="133"/>
      <c r="H46" s="133"/>
      <c r="I46" s="134"/>
      <c r="J46" s="133"/>
      <c r="K46" s="133"/>
      <c r="L46" s="35"/>
    </row>
    <row r="47" spans="2:12" s="1" customFormat="1" ht="24.95" customHeight="1">
      <c r="B47" s="31"/>
      <c r="C47" s="20" t="s">
        <v>110</v>
      </c>
      <c r="D47" s="32"/>
      <c r="E47" s="32"/>
      <c r="F47" s="32"/>
      <c r="G47" s="32"/>
      <c r="H47" s="32"/>
      <c r="I47" s="109"/>
      <c r="J47" s="32"/>
      <c r="K47" s="32"/>
      <c r="L47" s="35"/>
    </row>
    <row r="48" spans="2:12" s="1" customFormat="1" ht="6.95" customHeight="1">
      <c r="B48" s="31"/>
      <c r="C48" s="32"/>
      <c r="D48" s="32"/>
      <c r="E48" s="32"/>
      <c r="F48" s="32"/>
      <c r="G48" s="32"/>
      <c r="H48" s="32"/>
      <c r="I48" s="109"/>
      <c r="J48" s="32"/>
      <c r="K48" s="32"/>
      <c r="L48" s="35"/>
    </row>
    <row r="49" spans="2:47" s="1" customFormat="1" ht="12" customHeight="1">
      <c r="B49" s="31"/>
      <c r="C49" s="26" t="s">
        <v>16</v>
      </c>
      <c r="D49" s="32"/>
      <c r="E49" s="32"/>
      <c r="F49" s="32"/>
      <c r="G49" s="32"/>
      <c r="H49" s="32"/>
      <c r="I49" s="109"/>
      <c r="J49" s="32"/>
      <c r="K49" s="32"/>
      <c r="L49" s="35"/>
    </row>
    <row r="50" spans="2:47" s="1" customFormat="1" ht="16.5" customHeight="1">
      <c r="B50" s="31"/>
      <c r="C50" s="32"/>
      <c r="D50" s="32"/>
      <c r="E50" s="334" t="str">
        <f>E7</f>
        <v>GENERÁLNÍ OPRAVA E1 - rozdělení</v>
      </c>
      <c r="F50" s="335"/>
      <c r="G50" s="335"/>
      <c r="H50" s="335"/>
      <c r="I50" s="109"/>
      <c r="J50" s="32"/>
      <c r="K50" s="32"/>
      <c r="L50" s="35"/>
    </row>
    <row r="51" spans="2:47" ht="12" customHeight="1">
      <c r="B51" s="18"/>
      <c r="C51" s="26" t="s">
        <v>106</v>
      </c>
      <c r="D51" s="19"/>
      <c r="E51" s="19"/>
      <c r="F51" s="19"/>
      <c r="G51" s="19"/>
      <c r="H51" s="19"/>
      <c r="J51" s="19"/>
      <c r="K51" s="19"/>
      <c r="L51" s="17"/>
    </row>
    <row r="52" spans="2:47" s="1" customFormat="1" ht="16.5" customHeight="1">
      <c r="B52" s="31"/>
      <c r="C52" s="32"/>
      <c r="D52" s="32"/>
      <c r="E52" s="334" t="s">
        <v>716</v>
      </c>
      <c r="F52" s="302"/>
      <c r="G52" s="302"/>
      <c r="H52" s="302"/>
      <c r="I52" s="109"/>
      <c r="J52" s="32"/>
      <c r="K52" s="32"/>
      <c r="L52" s="35"/>
    </row>
    <row r="53" spans="2:47" s="1" customFormat="1" ht="12" customHeight="1">
      <c r="B53" s="31"/>
      <c r="C53" s="26" t="s">
        <v>108</v>
      </c>
      <c r="D53" s="32"/>
      <c r="E53" s="32"/>
      <c r="F53" s="32"/>
      <c r="G53" s="32"/>
      <c r="H53" s="32"/>
      <c r="I53" s="109"/>
      <c r="J53" s="32"/>
      <c r="K53" s="32"/>
      <c r="L53" s="35"/>
    </row>
    <row r="54" spans="2:47" s="1" customFormat="1" ht="16.5" customHeight="1">
      <c r="B54" s="31"/>
      <c r="C54" s="32"/>
      <c r="D54" s="32"/>
      <c r="E54" s="303" t="str">
        <f>E11</f>
        <v>04n - Vedlejší rozpočtové náklady - neinvestiční náklady</v>
      </c>
      <c r="F54" s="302"/>
      <c r="G54" s="302"/>
      <c r="H54" s="302"/>
      <c r="I54" s="109"/>
      <c r="J54" s="32"/>
      <c r="K54" s="32"/>
      <c r="L54" s="35"/>
    </row>
    <row r="55" spans="2:47" s="1" customFormat="1" ht="6.95" customHeight="1">
      <c r="B55" s="31"/>
      <c r="C55" s="32"/>
      <c r="D55" s="32"/>
      <c r="E55" s="32"/>
      <c r="F55" s="32"/>
      <c r="G55" s="32"/>
      <c r="H55" s="32"/>
      <c r="I55" s="109"/>
      <c r="J55" s="32"/>
      <c r="K55" s="32"/>
      <c r="L55" s="35"/>
    </row>
    <row r="56" spans="2:47" s="1" customFormat="1" ht="12" customHeight="1">
      <c r="B56" s="31"/>
      <c r="C56" s="26" t="s">
        <v>21</v>
      </c>
      <c r="D56" s="32"/>
      <c r="E56" s="32"/>
      <c r="F56" s="24" t="str">
        <f>F14</f>
        <v>Liberec</v>
      </c>
      <c r="G56" s="32"/>
      <c r="H56" s="32"/>
      <c r="I56" s="110" t="s">
        <v>23</v>
      </c>
      <c r="J56" s="52" t="str">
        <f>IF(J14="","",J14)</f>
        <v>27. 2. 2019</v>
      </c>
      <c r="K56" s="32"/>
      <c r="L56" s="35"/>
    </row>
    <row r="57" spans="2:47" s="1" customFormat="1" ht="6.95" customHeight="1">
      <c r="B57" s="31"/>
      <c r="C57" s="32"/>
      <c r="D57" s="32"/>
      <c r="E57" s="32"/>
      <c r="F57" s="32"/>
      <c r="G57" s="32"/>
      <c r="H57" s="32"/>
      <c r="I57" s="109"/>
      <c r="J57" s="32"/>
      <c r="K57" s="32"/>
      <c r="L57" s="35"/>
    </row>
    <row r="58" spans="2:47" s="1" customFormat="1" ht="13.7" customHeight="1">
      <c r="B58" s="31"/>
      <c r="C58" s="26" t="s">
        <v>25</v>
      </c>
      <c r="D58" s="32"/>
      <c r="E58" s="32"/>
      <c r="F58" s="24" t="str">
        <f>E17</f>
        <v xml:space="preserve"> </v>
      </c>
      <c r="G58" s="32"/>
      <c r="H58" s="32"/>
      <c r="I58" s="110" t="s">
        <v>31</v>
      </c>
      <c r="J58" s="29" t="str">
        <f>E23</f>
        <v xml:space="preserve"> </v>
      </c>
      <c r="K58" s="32"/>
      <c r="L58" s="35"/>
    </row>
    <row r="59" spans="2:47" s="1" customFormat="1" ht="13.7" customHeight="1">
      <c r="B59" s="31"/>
      <c r="C59" s="26" t="s">
        <v>29</v>
      </c>
      <c r="D59" s="32"/>
      <c r="E59" s="32"/>
      <c r="F59" s="24" t="str">
        <f>IF(E20="","",E20)</f>
        <v>Vyplň údaj</v>
      </c>
      <c r="G59" s="32"/>
      <c r="H59" s="32"/>
      <c r="I59" s="110" t="s">
        <v>33</v>
      </c>
      <c r="J59" s="29" t="str">
        <f>E26</f>
        <v>Propos Liberec s.r.o.</v>
      </c>
      <c r="K59" s="32"/>
      <c r="L59" s="35"/>
    </row>
    <row r="60" spans="2:47" s="1" customFormat="1" ht="10.35" customHeight="1">
      <c r="B60" s="31"/>
      <c r="C60" s="32"/>
      <c r="D60" s="32"/>
      <c r="E60" s="32"/>
      <c r="F60" s="32"/>
      <c r="G60" s="32"/>
      <c r="H60" s="32"/>
      <c r="I60" s="109"/>
      <c r="J60" s="32"/>
      <c r="K60" s="32"/>
      <c r="L60" s="35"/>
    </row>
    <row r="61" spans="2:47" s="1" customFormat="1" ht="29.25" customHeight="1">
      <c r="B61" s="31"/>
      <c r="C61" s="135" t="s">
        <v>111</v>
      </c>
      <c r="D61" s="136"/>
      <c r="E61" s="136"/>
      <c r="F61" s="136"/>
      <c r="G61" s="136"/>
      <c r="H61" s="136"/>
      <c r="I61" s="137"/>
      <c r="J61" s="138" t="s">
        <v>112</v>
      </c>
      <c r="K61" s="136"/>
      <c r="L61" s="35"/>
    </row>
    <row r="62" spans="2:47" s="1" customFormat="1" ht="10.35" customHeight="1">
      <c r="B62" s="31"/>
      <c r="C62" s="32"/>
      <c r="D62" s="32"/>
      <c r="E62" s="32"/>
      <c r="F62" s="32"/>
      <c r="G62" s="32"/>
      <c r="H62" s="32"/>
      <c r="I62" s="109"/>
      <c r="J62" s="32"/>
      <c r="K62" s="32"/>
      <c r="L62" s="35"/>
    </row>
    <row r="63" spans="2:47" s="1" customFormat="1" ht="22.9" customHeight="1">
      <c r="B63" s="31"/>
      <c r="C63" s="139" t="s">
        <v>69</v>
      </c>
      <c r="D63" s="32"/>
      <c r="E63" s="32"/>
      <c r="F63" s="32"/>
      <c r="G63" s="32"/>
      <c r="H63" s="32"/>
      <c r="I63" s="109"/>
      <c r="J63" s="70">
        <f>J86</f>
        <v>0</v>
      </c>
      <c r="K63" s="32"/>
      <c r="L63" s="35"/>
      <c r="AU63" s="14" t="s">
        <v>113</v>
      </c>
    </row>
    <row r="64" spans="2:47" s="8" customFormat="1" ht="24.95" customHeight="1">
      <c r="B64" s="140"/>
      <c r="C64" s="141"/>
      <c r="D64" s="142" t="s">
        <v>709</v>
      </c>
      <c r="E64" s="143"/>
      <c r="F64" s="143"/>
      <c r="G64" s="143"/>
      <c r="H64" s="143"/>
      <c r="I64" s="144"/>
      <c r="J64" s="145">
        <f>J87</f>
        <v>0</v>
      </c>
      <c r="K64" s="141"/>
      <c r="L64" s="146"/>
    </row>
    <row r="65" spans="2:12" s="1" customFormat="1" ht="21.75" customHeight="1">
      <c r="B65" s="31"/>
      <c r="C65" s="32"/>
      <c r="D65" s="32"/>
      <c r="E65" s="32"/>
      <c r="F65" s="32"/>
      <c r="G65" s="32"/>
      <c r="H65" s="32"/>
      <c r="I65" s="109"/>
      <c r="J65" s="32"/>
      <c r="K65" s="32"/>
      <c r="L65" s="35"/>
    </row>
    <row r="66" spans="2:12" s="1" customFormat="1" ht="6.95" customHeight="1">
      <c r="B66" s="43"/>
      <c r="C66" s="44"/>
      <c r="D66" s="44"/>
      <c r="E66" s="44"/>
      <c r="F66" s="44"/>
      <c r="G66" s="44"/>
      <c r="H66" s="44"/>
      <c r="I66" s="131"/>
      <c r="J66" s="44"/>
      <c r="K66" s="44"/>
      <c r="L66" s="35"/>
    </row>
    <row r="70" spans="2:12" s="1" customFormat="1" ht="6.95" customHeight="1">
      <c r="B70" s="45"/>
      <c r="C70" s="46"/>
      <c r="D70" s="46"/>
      <c r="E70" s="46"/>
      <c r="F70" s="46"/>
      <c r="G70" s="46"/>
      <c r="H70" s="46"/>
      <c r="I70" s="134"/>
      <c r="J70" s="46"/>
      <c r="K70" s="46"/>
      <c r="L70" s="35"/>
    </row>
    <row r="71" spans="2:12" s="1" customFormat="1" ht="24.95" customHeight="1">
      <c r="B71" s="31"/>
      <c r="C71" s="20" t="s">
        <v>118</v>
      </c>
      <c r="D71" s="32"/>
      <c r="E71" s="32"/>
      <c r="F71" s="32"/>
      <c r="G71" s="32"/>
      <c r="H71" s="32"/>
      <c r="I71" s="109"/>
      <c r="J71" s="32"/>
      <c r="K71" s="32"/>
      <c r="L71" s="35"/>
    </row>
    <row r="72" spans="2:12" s="1" customFormat="1" ht="6.95" customHeight="1">
      <c r="B72" s="31"/>
      <c r="C72" s="32"/>
      <c r="D72" s="32"/>
      <c r="E72" s="32"/>
      <c r="F72" s="32"/>
      <c r="G72" s="32"/>
      <c r="H72" s="32"/>
      <c r="I72" s="109"/>
      <c r="J72" s="32"/>
      <c r="K72" s="32"/>
      <c r="L72" s="35"/>
    </row>
    <row r="73" spans="2:12" s="1" customFormat="1" ht="12" customHeight="1">
      <c r="B73" s="31"/>
      <c r="C73" s="26" t="s">
        <v>16</v>
      </c>
      <c r="D73" s="32"/>
      <c r="E73" s="32"/>
      <c r="F73" s="32"/>
      <c r="G73" s="32"/>
      <c r="H73" s="32"/>
      <c r="I73" s="109"/>
      <c r="J73" s="32"/>
      <c r="K73" s="32"/>
      <c r="L73" s="35"/>
    </row>
    <row r="74" spans="2:12" s="1" customFormat="1" ht="16.5" customHeight="1">
      <c r="B74" s="31"/>
      <c r="C74" s="32"/>
      <c r="D74" s="32"/>
      <c r="E74" s="334" t="str">
        <f>E7</f>
        <v>GENERÁLNÍ OPRAVA E1 - rozdělení</v>
      </c>
      <c r="F74" s="335"/>
      <c r="G74" s="335"/>
      <c r="H74" s="335"/>
      <c r="I74" s="109"/>
      <c r="J74" s="32"/>
      <c r="K74" s="32"/>
      <c r="L74" s="35"/>
    </row>
    <row r="75" spans="2:12" ht="12" customHeight="1">
      <c r="B75" s="18"/>
      <c r="C75" s="26" t="s">
        <v>106</v>
      </c>
      <c r="D75" s="19"/>
      <c r="E75" s="19"/>
      <c r="F75" s="19"/>
      <c r="G75" s="19"/>
      <c r="H75" s="19"/>
      <c r="J75" s="19"/>
      <c r="K75" s="19"/>
      <c r="L75" s="17"/>
    </row>
    <row r="76" spans="2:12" s="1" customFormat="1" ht="16.5" customHeight="1">
      <c r="B76" s="31"/>
      <c r="C76" s="32"/>
      <c r="D76" s="32"/>
      <c r="E76" s="334" t="s">
        <v>716</v>
      </c>
      <c r="F76" s="302"/>
      <c r="G76" s="302"/>
      <c r="H76" s="302"/>
      <c r="I76" s="109"/>
      <c r="J76" s="32"/>
      <c r="K76" s="32"/>
      <c r="L76" s="35"/>
    </row>
    <row r="77" spans="2:12" s="1" customFormat="1" ht="12" customHeight="1">
      <c r="B77" s="31"/>
      <c r="C77" s="26" t="s">
        <v>108</v>
      </c>
      <c r="D77" s="32"/>
      <c r="E77" s="32"/>
      <c r="F77" s="32"/>
      <c r="G77" s="32"/>
      <c r="H77" s="32"/>
      <c r="I77" s="109"/>
      <c r="J77" s="32"/>
      <c r="K77" s="32"/>
      <c r="L77" s="35"/>
    </row>
    <row r="78" spans="2:12" s="1" customFormat="1" ht="16.5" customHeight="1">
      <c r="B78" s="31"/>
      <c r="C78" s="32"/>
      <c r="D78" s="32"/>
      <c r="E78" s="303" t="str">
        <f>E11</f>
        <v>04n - Vedlejší rozpočtové náklady - neinvestiční náklady</v>
      </c>
      <c r="F78" s="302"/>
      <c r="G78" s="302"/>
      <c r="H78" s="302"/>
      <c r="I78" s="109"/>
      <c r="J78" s="32"/>
      <c r="K78" s="32"/>
      <c r="L78" s="35"/>
    </row>
    <row r="79" spans="2:12" s="1" customFormat="1" ht="6.95" customHeight="1">
      <c r="B79" s="31"/>
      <c r="C79" s="32"/>
      <c r="D79" s="32"/>
      <c r="E79" s="32"/>
      <c r="F79" s="32"/>
      <c r="G79" s="32"/>
      <c r="H79" s="32"/>
      <c r="I79" s="109"/>
      <c r="J79" s="32"/>
      <c r="K79" s="32"/>
      <c r="L79" s="35"/>
    </row>
    <row r="80" spans="2:12" s="1" customFormat="1" ht="12" customHeight="1">
      <c r="B80" s="31"/>
      <c r="C80" s="26" t="s">
        <v>21</v>
      </c>
      <c r="D80" s="32"/>
      <c r="E80" s="32"/>
      <c r="F80" s="24" t="str">
        <f>F14</f>
        <v>Liberec</v>
      </c>
      <c r="G80" s="32"/>
      <c r="H80" s="32"/>
      <c r="I80" s="110" t="s">
        <v>23</v>
      </c>
      <c r="J80" s="52" t="str">
        <f>IF(J14="","",J14)</f>
        <v>27. 2. 2019</v>
      </c>
      <c r="K80" s="32"/>
      <c r="L80" s="35"/>
    </row>
    <row r="81" spans="2:65" s="1" customFormat="1" ht="6.95" customHeight="1">
      <c r="B81" s="31"/>
      <c r="C81" s="32"/>
      <c r="D81" s="32"/>
      <c r="E81" s="32"/>
      <c r="F81" s="32"/>
      <c r="G81" s="32"/>
      <c r="H81" s="32"/>
      <c r="I81" s="109"/>
      <c r="J81" s="32"/>
      <c r="K81" s="32"/>
      <c r="L81" s="35"/>
    </row>
    <row r="82" spans="2:65" s="1" customFormat="1" ht="13.7" customHeight="1">
      <c r="B82" s="31"/>
      <c r="C82" s="26" t="s">
        <v>25</v>
      </c>
      <c r="D82" s="32"/>
      <c r="E82" s="32"/>
      <c r="F82" s="24" t="str">
        <f>E17</f>
        <v xml:space="preserve"> </v>
      </c>
      <c r="G82" s="32"/>
      <c r="H82" s="32"/>
      <c r="I82" s="110" t="s">
        <v>31</v>
      </c>
      <c r="J82" s="29" t="str">
        <f>E23</f>
        <v xml:space="preserve"> </v>
      </c>
      <c r="K82" s="32"/>
      <c r="L82" s="35"/>
    </row>
    <row r="83" spans="2:65" s="1" customFormat="1" ht="13.7" customHeight="1">
      <c r="B83" s="31"/>
      <c r="C83" s="26" t="s">
        <v>29</v>
      </c>
      <c r="D83" s="32"/>
      <c r="E83" s="32"/>
      <c r="F83" s="24" t="str">
        <f>IF(E20="","",E20)</f>
        <v>Vyplň údaj</v>
      </c>
      <c r="G83" s="32"/>
      <c r="H83" s="32"/>
      <c r="I83" s="110" t="s">
        <v>33</v>
      </c>
      <c r="J83" s="29" t="str">
        <f>E26</f>
        <v>Propos Liberec s.r.o.</v>
      </c>
      <c r="K83" s="32"/>
      <c r="L83" s="35"/>
    </row>
    <row r="84" spans="2:65" s="1" customFormat="1" ht="10.35" customHeight="1">
      <c r="B84" s="31"/>
      <c r="C84" s="32"/>
      <c r="D84" s="32"/>
      <c r="E84" s="32"/>
      <c r="F84" s="32"/>
      <c r="G84" s="32"/>
      <c r="H84" s="32"/>
      <c r="I84" s="109"/>
      <c r="J84" s="32"/>
      <c r="K84" s="32"/>
      <c r="L84" s="35"/>
    </row>
    <row r="85" spans="2:65" s="10" customFormat="1" ht="29.25" customHeight="1">
      <c r="B85" s="153"/>
      <c r="C85" s="154" t="s">
        <v>119</v>
      </c>
      <c r="D85" s="155" t="s">
        <v>56</v>
      </c>
      <c r="E85" s="155" t="s">
        <v>52</v>
      </c>
      <c r="F85" s="155" t="s">
        <v>53</v>
      </c>
      <c r="G85" s="155" t="s">
        <v>120</v>
      </c>
      <c r="H85" s="155" t="s">
        <v>121</v>
      </c>
      <c r="I85" s="156" t="s">
        <v>122</v>
      </c>
      <c r="J85" s="155" t="s">
        <v>112</v>
      </c>
      <c r="K85" s="157" t="s">
        <v>123</v>
      </c>
      <c r="L85" s="158"/>
      <c r="M85" s="61" t="s">
        <v>19</v>
      </c>
      <c r="N85" s="62" t="s">
        <v>41</v>
      </c>
      <c r="O85" s="62" t="s">
        <v>124</v>
      </c>
      <c r="P85" s="62" t="s">
        <v>125</v>
      </c>
      <c r="Q85" s="62" t="s">
        <v>126</v>
      </c>
      <c r="R85" s="62" t="s">
        <v>127</v>
      </c>
      <c r="S85" s="62" t="s">
        <v>128</v>
      </c>
      <c r="T85" s="63" t="s">
        <v>129</v>
      </c>
    </row>
    <row r="86" spans="2:65" s="1" customFormat="1" ht="22.9" customHeight="1">
      <c r="B86" s="31"/>
      <c r="C86" s="68" t="s">
        <v>130</v>
      </c>
      <c r="D86" s="32"/>
      <c r="E86" s="32"/>
      <c r="F86" s="32"/>
      <c r="G86" s="32"/>
      <c r="H86" s="32"/>
      <c r="I86" s="109"/>
      <c r="J86" s="159">
        <f>BK86</f>
        <v>0</v>
      </c>
      <c r="K86" s="32"/>
      <c r="L86" s="35"/>
      <c r="M86" s="64"/>
      <c r="N86" s="65"/>
      <c r="O86" s="65"/>
      <c r="P86" s="160">
        <f>P87</f>
        <v>0</v>
      </c>
      <c r="Q86" s="65"/>
      <c r="R86" s="160">
        <f>R87</f>
        <v>0</v>
      </c>
      <c r="S86" s="65"/>
      <c r="T86" s="161">
        <f>T87</f>
        <v>0</v>
      </c>
      <c r="AT86" s="14" t="s">
        <v>70</v>
      </c>
      <c r="AU86" s="14" t="s">
        <v>113</v>
      </c>
      <c r="BK86" s="162">
        <f>BK87</f>
        <v>0</v>
      </c>
    </row>
    <row r="87" spans="2:65" s="11" customFormat="1" ht="25.9" customHeight="1">
      <c r="B87" s="163"/>
      <c r="C87" s="164"/>
      <c r="D87" s="165" t="s">
        <v>70</v>
      </c>
      <c r="E87" s="166" t="s">
        <v>710</v>
      </c>
      <c r="F87" s="166" t="s">
        <v>711</v>
      </c>
      <c r="G87" s="164"/>
      <c r="H87" s="164"/>
      <c r="I87" s="167"/>
      <c r="J87" s="168">
        <f>BK87</f>
        <v>0</v>
      </c>
      <c r="K87" s="164"/>
      <c r="L87" s="169"/>
      <c r="M87" s="170"/>
      <c r="N87" s="171"/>
      <c r="O87" s="171"/>
      <c r="P87" s="172">
        <f>P88</f>
        <v>0</v>
      </c>
      <c r="Q87" s="171"/>
      <c r="R87" s="172">
        <f>R88</f>
        <v>0</v>
      </c>
      <c r="S87" s="171"/>
      <c r="T87" s="173">
        <f>T88</f>
        <v>0</v>
      </c>
      <c r="AR87" s="174" t="s">
        <v>154</v>
      </c>
      <c r="AT87" s="175" t="s">
        <v>70</v>
      </c>
      <c r="AU87" s="175" t="s">
        <v>71</v>
      </c>
      <c r="AY87" s="174" t="s">
        <v>133</v>
      </c>
      <c r="BK87" s="176">
        <f>BK88</f>
        <v>0</v>
      </c>
    </row>
    <row r="88" spans="2:65" s="1" customFormat="1" ht="16.5" customHeight="1">
      <c r="B88" s="31"/>
      <c r="C88" s="179" t="s">
        <v>78</v>
      </c>
      <c r="D88" s="179" t="s">
        <v>135</v>
      </c>
      <c r="E88" s="180" t="s">
        <v>712</v>
      </c>
      <c r="F88" s="181" t="s">
        <v>713</v>
      </c>
      <c r="G88" s="182" t="s">
        <v>339</v>
      </c>
      <c r="H88" s="183">
        <v>1</v>
      </c>
      <c r="I88" s="184"/>
      <c r="J88" s="185">
        <f>ROUND(I88*H88,2)</f>
        <v>0</v>
      </c>
      <c r="K88" s="181" t="s">
        <v>139</v>
      </c>
      <c r="L88" s="35"/>
      <c r="M88" s="191" t="s">
        <v>19</v>
      </c>
      <c r="N88" s="192" t="s">
        <v>42</v>
      </c>
      <c r="O88" s="193"/>
      <c r="P88" s="194">
        <f>O88*H88</f>
        <v>0</v>
      </c>
      <c r="Q88" s="194">
        <v>0</v>
      </c>
      <c r="R88" s="194">
        <f>Q88*H88</f>
        <v>0</v>
      </c>
      <c r="S88" s="194">
        <v>0</v>
      </c>
      <c r="T88" s="195">
        <f>S88*H88</f>
        <v>0</v>
      </c>
      <c r="AR88" s="14" t="s">
        <v>714</v>
      </c>
      <c r="AT88" s="14" t="s">
        <v>135</v>
      </c>
      <c r="AU88" s="14" t="s">
        <v>78</v>
      </c>
      <c r="AY88" s="14" t="s">
        <v>133</v>
      </c>
      <c r="BE88" s="190">
        <f>IF(N88="základní",J88,0)</f>
        <v>0</v>
      </c>
      <c r="BF88" s="190">
        <f>IF(N88="snížená",J88,0)</f>
        <v>0</v>
      </c>
      <c r="BG88" s="190">
        <f>IF(N88="zákl. přenesená",J88,0)</f>
        <v>0</v>
      </c>
      <c r="BH88" s="190">
        <f>IF(N88="sníž. přenesená",J88,0)</f>
        <v>0</v>
      </c>
      <c r="BI88" s="190">
        <f>IF(N88="nulová",J88,0)</f>
        <v>0</v>
      </c>
      <c r="BJ88" s="14" t="s">
        <v>78</v>
      </c>
      <c r="BK88" s="190">
        <f>ROUND(I88*H88,2)</f>
        <v>0</v>
      </c>
      <c r="BL88" s="14" t="s">
        <v>714</v>
      </c>
      <c r="BM88" s="14" t="s">
        <v>715</v>
      </c>
    </row>
    <row r="89" spans="2:65" s="1" customFormat="1" ht="6.95" customHeight="1">
      <c r="B89" s="43"/>
      <c r="C89" s="44"/>
      <c r="D89" s="44"/>
      <c r="E89" s="44"/>
      <c r="F89" s="44"/>
      <c r="G89" s="44"/>
      <c r="H89" s="44"/>
      <c r="I89" s="131"/>
      <c r="J89" s="44"/>
      <c r="K89" s="44"/>
      <c r="L89" s="35"/>
    </row>
  </sheetData>
  <sheetProtection algorithmName="SHA-512" hashValue="F/RWruabDLl2gvzEYDEHg8dovsSFk0/dO+6KFTxtIPUa7sx+7HROMYeTnAHOxL4n/d0VkIuRj6mtfX2Kc4m5nA==" saltValue="wtZ00ZpYlY2kI9ULunUxrgYVksBl1nHdxiSRWS4BsqVnHBdcximvD3PdBSeh/gqJUlMTDmlR47jvQD8+Wv1IuA==" spinCount="100000" sheet="1" objects="1" scenarios="1" formatColumns="0" formatRows="0" autoFilter="0"/>
  <autoFilter ref="C85:K88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Normal="100" workbookViewId="0"/>
  </sheetViews>
  <sheetFormatPr defaultRowHeight="11.25"/>
  <cols>
    <col min="1" max="1" width="8.33203125" style="206" customWidth="1"/>
    <col min="2" max="2" width="1.6640625" style="206" customWidth="1"/>
    <col min="3" max="4" width="5" style="206" customWidth="1"/>
    <col min="5" max="5" width="11.6640625" style="206" customWidth="1"/>
    <col min="6" max="6" width="9.1640625" style="206" customWidth="1"/>
    <col min="7" max="7" width="5" style="206" customWidth="1"/>
    <col min="8" max="8" width="77.83203125" style="206" customWidth="1"/>
    <col min="9" max="10" width="20" style="206" customWidth="1"/>
    <col min="11" max="11" width="1.6640625" style="206" customWidth="1"/>
  </cols>
  <sheetData>
    <row r="1" spans="2:11" ht="37.5" customHeight="1"/>
    <row r="2" spans="2:11" ht="7.5" customHeight="1">
      <c r="B2" s="207"/>
      <c r="C2" s="208"/>
      <c r="D2" s="208"/>
      <c r="E2" s="208"/>
      <c r="F2" s="208"/>
      <c r="G2" s="208"/>
      <c r="H2" s="208"/>
      <c r="I2" s="208"/>
      <c r="J2" s="208"/>
      <c r="K2" s="209"/>
    </row>
    <row r="3" spans="2:11" s="12" customFormat="1" ht="45" customHeight="1">
      <c r="B3" s="210"/>
      <c r="C3" s="339" t="s">
        <v>1771</v>
      </c>
      <c r="D3" s="339"/>
      <c r="E3" s="339"/>
      <c r="F3" s="339"/>
      <c r="G3" s="339"/>
      <c r="H3" s="339"/>
      <c r="I3" s="339"/>
      <c r="J3" s="339"/>
      <c r="K3" s="211"/>
    </row>
    <row r="4" spans="2:11" ht="25.5" customHeight="1">
      <c r="B4" s="212"/>
      <c r="C4" s="342" t="s">
        <v>1772</v>
      </c>
      <c r="D4" s="342"/>
      <c r="E4" s="342"/>
      <c r="F4" s="342"/>
      <c r="G4" s="342"/>
      <c r="H4" s="342"/>
      <c r="I4" s="342"/>
      <c r="J4" s="342"/>
      <c r="K4" s="213"/>
    </row>
    <row r="5" spans="2:11" ht="5.25" customHeight="1">
      <c r="B5" s="212"/>
      <c r="C5" s="214"/>
      <c r="D5" s="214"/>
      <c r="E5" s="214"/>
      <c r="F5" s="214"/>
      <c r="G5" s="214"/>
      <c r="H5" s="214"/>
      <c r="I5" s="214"/>
      <c r="J5" s="214"/>
      <c r="K5" s="213"/>
    </row>
    <row r="6" spans="2:11" ht="15" customHeight="1">
      <c r="B6" s="212"/>
      <c r="C6" s="340" t="s">
        <v>1773</v>
      </c>
      <c r="D6" s="340"/>
      <c r="E6" s="340"/>
      <c r="F6" s="340"/>
      <c r="G6" s="340"/>
      <c r="H6" s="340"/>
      <c r="I6" s="340"/>
      <c r="J6" s="340"/>
      <c r="K6" s="213"/>
    </row>
    <row r="7" spans="2:11" ht="15" customHeight="1">
      <c r="B7" s="216"/>
      <c r="C7" s="340" t="s">
        <v>1774</v>
      </c>
      <c r="D7" s="340"/>
      <c r="E7" s="340"/>
      <c r="F7" s="340"/>
      <c r="G7" s="340"/>
      <c r="H7" s="340"/>
      <c r="I7" s="340"/>
      <c r="J7" s="340"/>
      <c r="K7" s="213"/>
    </row>
    <row r="8" spans="2:11" ht="12.75" customHeight="1">
      <c r="B8" s="216"/>
      <c r="C8" s="215"/>
      <c r="D8" s="215"/>
      <c r="E8" s="215"/>
      <c r="F8" s="215"/>
      <c r="G8" s="215"/>
      <c r="H8" s="215"/>
      <c r="I8" s="215"/>
      <c r="J8" s="215"/>
      <c r="K8" s="213"/>
    </row>
    <row r="9" spans="2:11" ht="15" customHeight="1">
      <c r="B9" s="216"/>
      <c r="C9" s="340" t="s">
        <v>1775</v>
      </c>
      <c r="D9" s="340"/>
      <c r="E9" s="340"/>
      <c r="F9" s="340"/>
      <c r="G9" s="340"/>
      <c r="H9" s="340"/>
      <c r="I9" s="340"/>
      <c r="J9" s="340"/>
      <c r="K9" s="213"/>
    </row>
    <row r="10" spans="2:11" ht="15" customHeight="1">
      <c r="B10" s="216"/>
      <c r="C10" s="215"/>
      <c r="D10" s="340" t="s">
        <v>1776</v>
      </c>
      <c r="E10" s="340"/>
      <c r="F10" s="340"/>
      <c r="G10" s="340"/>
      <c r="H10" s="340"/>
      <c r="I10" s="340"/>
      <c r="J10" s="340"/>
      <c r="K10" s="213"/>
    </row>
    <row r="11" spans="2:11" ht="15" customHeight="1">
      <c r="B11" s="216"/>
      <c r="C11" s="217"/>
      <c r="D11" s="340" t="s">
        <v>1777</v>
      </c>
      <c r="E11" s="340"/>
      <c r="F11" s="340"/>
      <c r="G11" s="340"/>
      <c r="H11" s="340"/>
      <c r="I11" s="340"/>
      <c r="J11" s="340"/>
      <c r="K11" s="213"/>
    </row>
    <row r="12" spans="2:11" ht="15" customHeight="1">
      <c r="B12" s="216"/>
      <c r="C12" s="217"/>
      <c r="D12" s="215"/>
      <c r="E12" s="215"/>
      <c r="F12" s="215"/>
      <c r="G12" s="215"/>
      <c r="H12" s="215"/>
      <c r="I12" s="215"/>
      <c r="J12" s="215"/>
      <c r="K12" s="213"/>
    </row>
    <row r="13" spans="2:11" ht="15" customHeight="1">
      <c r="B13" s="216"/>
      <c r="C13" s="217"/>
      <c r="D13" s="218" t="s">
        <v>1778</v>
      </c>
      <c r="E13" s="215"/>
      <c r="F13" s="215"/>
      <c r="G13" s="215"/>
      <c r="H13" s="215"/>
      <c r="I13" s="215"/>
      <c r="J13" s="215"/>
      <c r="K13" s="213"/>
    </row>
    <row r="14" spans="2:11" ht="12.75" customHeight="1">
      <c r="B14" s="216"/>
      <c r="C14" s="217"/>
      <c r="D14" s="217"/>
      <c r="E14" s="217"/>
      <c r="F14" s="217"/>
      <c r="G14" s="217"/>
      <c r="H14" s="217"/>
      <c r="I14" s="217"/>
      <c r="J14" s="217"/>
      <c r="K14" s="213"/>
    </row>
    <row r="15" spans="2:11" ht="15" customHeight="1">
      <c r="B15" s="216"/>
      <c r="C15" s="217"/>
      <c r="D15" s="340" t="s">
        <v>1779</v>
      </c>
      <c r="E15" s="340"/>
      <c r="F15" s="340"/>
      <c r="G15" s="340"/>
      <c r="H15" s="340"/>
      <c r="I15" s="340"/>
      <c r="J15" s="340"/>
      <c r="K15" s="213"/>
    </row>
    <row r="16" spans="2:11" ht="15" customHeight="1">
      <c r="B16" s="216"/>
      <c r="C16" s="217"/>
      <c r="D16" s="340" t="s">
        <v>1780</v>
      </c>
      <c r="E16" s="340"/>
      <c r="F16" s="340"/>
      <c r="G16" s="340"/>
      <c r="H16" s="340"/>
      <c r="I16" s="340"/>
      <c r="J16" s="340"/>
      <c r="K16" s="213"/>
    </row>
    <row r="17" spans="2:11" ht="15" customHeight="1">
      <c r="B17" s="216"/>
      <c r="C17" s="217"/>
      <c r="D17" s="340" t="s">
        <v>1781</v>
      </c>
      <c r="E17" s="340"/>
      <c r="F17" s="340"/>
      <c r="G17" s="340"/>
      <c r="H17" s="340"/>
      <c r="I17" s="340"/>
      <c r="J17" s="340"/>
      <c r="K17" s="213"/>
    </row>
    <row r="18" spans="2:11" ht="15" customHeight="1">
      <c r="B18" s="216"/>
      <c r="C18" s="217"/>
      <c r="D18" s="217"/>
      <c r="E18" s="219" t="s">
        <v>77</v>
      </c>
      <c r="F18" s="340" t="s">
        <v>1782</v>
      </c>
      <c r="G18" s="340"/>
      <c r="H18" s="340"/>
      <c r="I18" s="340"/>
      <c r="J18" s="340"/>
      <c r="K18" s="213"/>
    </row>
    <row r="19" spans="2:11" ht="15" customHeight="1">
      <c r="B19" s="216"/>
      <c r="C19" s="217"/>
      <c r="D19" s="217"/>
      <c r="E19" s="219" t="s">
        <v>1783</v>
      </c>
      <c r="F19" s="340" t="s">
        <v>1784</v>
      </c>
      <c r="G19" s="340"/>
      <c r="H19" s="340"/>
      <c r="I19" s="340"/>
      <c r="J19" s="340"/>
      <c r="K19" s="213"/>
    </row>
    <row r="20" spans="2:11" ht="15" customHeight="1">
      <c r="B20" s="216"/>
      <c r="C20" s="217"/>
      <c r="D20" s="217"/>
      <c r="E20" s="219" t="s">
        <v>1785</v>
      </c>
      <c r="F20" s="340" t="s">
        <v>1786</v>
      </c>
      <c r="G20" s="340"/>
      <c r="H20" s="340"/>
      <c r="I20" s="340"/>
      <c r="J20" s="340"/>
      <c r="K20" s="213"/>
    </row>
    <row r="21" spans="2:11" ht="15" customHeight="1">
      <c r="B21" s="216"/>
      <c r="C21" s="217"/>
      <c r="D21" s="217"/>
      <c r="E21" s="219" t="s">
        <v>1787</v>
      </c>
      <c r="F21" s="340" t="s">
        <v>1788</v>
      </c>
      <c r="G21" s="340"/>
      <c r="H21" s="340"/>
      <c r="I21" s="340"/>
      <c r="J21" s="340"/>
      <c r="K21" s="213"/>
    </row>
    <row r="22" spans="2:11" ht="15" customHeight="1">
      <c r="B22" s="216"/>
      <c r="C22" s="217"/>
      <c r="D22" s="217"/>
      <c r="E22" s="219" t="s">
        <v>1789</v>
      </c>
      <c r="F22" s="340" t="s">
        <v>1790</v>
      </c>
      <c r="G22" s="340"/>
      <c r="H22" s="340"/>
      <c r="I22" s="340"/>
      <c r="J22" s="340"/>
      <c r="K22" s="213"/>
    </row>
    <row r="23" spans="2:11" ht="15" customHeight="1">
      <c r="B23" s="216"/>
      <c r="C23" s="217"/>
      <c r="D23" s="217"/>
      <c r="E23" s="219" t="s">
        <v>84</v>
      </c>
      <c r="F23" s="340" t="s">
        <v>1791</v>
      </c>
      <c r="G23" s="340"/>
      <c r="H23" s="340"/>
      <c r="I23" s="340"/>
      <c r="J23" s="340"/>
      <c r="K23" s="213"/>
    </row>
    <row r="24" spans="2:11" ht="12.75" customHeight="1">
      <c r="B24" s="216"/>
      <c r="C24" s="217"/>
      <c r="D24" s="217"/>
      <c r="E24" s="217"/>
      <c r="F24" s="217"/>
      <c r="G24" s="217"/>
      <c r="H24" s="217"/>
      <c r="I24" s="217"/>
      <c r="J24" s="217"/>
      <c r="K24" s="213"/>
    </row>
    <row r="25" spans="2:11" ht="15" customHeight="1">
      <c r="B25" s="216"/>
      <c r="C25" s="340" t="s">
        <v>1792</v>
      </c>
      <c r="D25" s="340"/>
      <c r="E25" s="340"/>
      <c r="F25" s="340"/>
      <c r="G25" s="340"/>
      <c r="H25" s="340"/>
      <c r="I25" s="340"/>
      <c r="J25" s="340"/>
      <c r="K25" s="213"/>
    </row>
    <row r="26" spans="2:11" ht="15" customHeight="1">
      <c r="B26" s="216"/>
      <c r="C26" s="340" t="s">
        <v>1793</v>
      </c>
      <c r="D26" s="340"/>
      <c r="E26" s="340"/>
      <c r="F26" s="340"/>
      <c r="G26" s="340"/>
      <c r="H26" s="340"/>
      <c r="I26" s="340"/>
      <c r="J26" s="340"/>
      <c r="K26" s="213"/>
    </row>
    <row r="27" spans="2:11" ht="15" customHeight="1">
      <c r="B27" s="216"/>
      <c r="C27" s="215"/>
      <c r="D27" s="340" t="s">
        <v>1794</v>
      </c>
      <c r="E27" s="340"/>
      <c r="F27" s="340"/>
      <c r="G27" s="340"/>
      <c r="H27" s="340"/>
      <c r="I27" s="340"/>
      <c r="J27" s="340"/>
      <c r="K27" s="213"/>
    </row>
    <row r="28" spans="2:11" ht="15" customHeight="1">
      <c r="B28" s="216"/>
      <c r="C28" s="217"/>
      <c r="D28" s="340" t="s">
        <v>1795</v>
      </c>
      <c r="E28" s="340"/>
      <c r="F28" s="340"/>
      <c r="G28" s="340"/>
      <c r="H28" s="340"/>
      <c r="I28" s="340"/>
      <c r="J28" s="340"/>
      <c r="K28" s="213"/>
    </row>
    <row r="29" spans="2:11" ht="12.75" customHeight="1">
      <c r="B29" s="216"/>
      <c r="C29" s="217"/>
      <c r="D29" s="217"/>
      <c r="E29" s="217"/>
      <c r="F29" s="217"/>
      <c r="G29" s="217"/>
      <c r="H29" s="217"/>
      <c r="I29" s="217"/>
      <c r="J29" s="217"/>
      <c r="K29" s="213"/>
    </row>
    <row r="30" spans="2:11" ht="15" customHeight="1">
      <c r="B30" s="216"/>
      <c r="C30" s="217"/>
      <c r="D30" s="340" t="s">
        <v>1796</v>
      </c>
      <c r="E30" s="340"/>
      <c r="F30" s="340"/>
      <c r="G30" s="340"/>
      <c r="H30" s="340"/>
      <c r="I30" s="340"/>
      <c r="J30" s="340"/>
      <c r="K30" s="213"/>
    </row>
    <row r="31" spans="2:11" ht="15" customHeight="1">
      <c r="B31" s="216"/>
      <c r="C31" s="217"/>
      <c r="D31" s="340" t="s">
        <v>1797</v>
      </c>
      <c r="E31" s="340"/>
      <c r="F31" s="340"/>
      <c r="G31" s="340"/>
      <c r="H31" s="340"/>
      <c r="I31" s="340"/>
      <c r="J31" s="340"/>
      <c r="K31" s="213"/>
    </row>
    <row r="32" spans="2:11" ht="12.75" customHeight="1">
      <c r="B32" s="216"/>
      <c r="C32" s="217"/>
      <c r="D32" s="217"/>
      <c r="E32" s="217"/>
      <c r="F32" s="217"/>
      <c r="G32" s="217"/>
      <c r="H32" s="217"/>
      <c r="I32" s="217"/>
      <c r="J32" s="217"/>
      <c r="K32" s="213"/>
    </row>
    <row r="33" spans="2:11" ht="15" customHeight="1">
      <c r="B33" s="216"/>
      <c r="C33" s="217"/>
      <c r="D33" s="340" t="s">
        <v>1798</v>
      </c>
      <c r="E33" s="340"/>
      <c r="F33" s="340"/>
      <c r="G33" s="340"/>
      <c r="H33" s="340"/>
      <c r="I33" s="340"/>
      <c r="J33" s="340"/>
      <c r="K33" s="213"/>
    </row>
    <row r="34" spans="2:11" ht="15" customHeight="1">
      <c r="B34" s="216"/>
      <c r="C34" s="217"/>
      <c r="D34" s="340" t="s">
        <v>1799</v>
      </c>
      <c r="E34" s="340"/>
      <c r="F34" s="340"/>
      <c r="G34" s="340"/>
      <c r="H34" s="340"/>
      <c r="I34" s="340"/>
      <c r="J34" s="340"/>
      <c r="K34" s="213"/>
    </row>
    <row r="35" spans="2:11" ht="15" customHeight="1">
      <c r="B35" s="216"/>
      <c r="C35" s="217"/>
      <c r="D35" s="340" t="s">
        <v>1800</v>
      </c>
      <c r="E35" s="340"/>
      <c r="F35" s="340"/>
      <c r="G35" s="340"/>
      <c r="H35" s="340"/>
      <c r="I35" s="340"/>
      <c r="J35" s="340"/>
      <c r="K35" s="213"/>
    </row>
    <row r="36" spans="2:11" ht="15" customHeight="1">
      <c r="B36" s="216"/>
      <c r="C36" s="217"/>
      <c r="D36" s="215"/>
      <c r="E36" s="218" t="s">
        <v>119</v>
      </c>
      <c r="F36" s="215"/>
      <c r="G36" s="340" t="s">
        <v>1801</v>
      </c>
      <c r="H36" s="340"/>
      <c r="I36" s="340"/>
      <c r="J36" s="340"/>
      <c r="K36" s="213"/>
    </row>
    <row r="37" spans="2:11" ht="30.75" customHeight="1">
      <c r="B37" s="216"/>
      <c r="C37" s="217"/>
      <c r="D37" s="215"/>
      <c r="E37" s="218" t="s">
        <v>1802</v>
      </c>
      <c r="F37" s="215"/>
      <c r="G37" s="340" t="s">
        <v>1803</v>
      </c>
      <c r="H37" s="340"/>
      <c r="I37" s="340"/>
      <c r="J37" s="340"/>
      <c r="K37" s="213"/>
    </row>
    <row r="38" spans="2:11" ht="15" customHeight="1">
      <c r="B38" s="216"/>
      <c r="C38" s="217"/>
      <c r="D38" s="215"/>
      <c r="E38" s="218" t="s">
        <v>52</v>
      </c>
      <c r="F38" s="215"/>
      <c r="G38" s="340" t="s">
        <v>1804</v>
      </c>
      <c r="H38" s="340"/>
      <c r="I38" s="340"/>
      <c r="J38" s="340"/>
      <c r="K38" s="213"/>
    </row>
    <row r="39" spans="2:11" ht="15" customHeight="1">
      <c r="B39" s="216"/>
      <c r="C39" s="217"/>
      <c r="D39" s="215"/>
      <c r="E39" s="218" t="s">
        <v>53</v>
      </c>
      <c r="F39" s="215"/>
      <c r="G39" s="340" t="s">
        <v>1805</v>
      </c>
      <c r="H39" s="340"/>
      <c r="I39" s="340"/>
      <c r="J39" s="340"/>
      <c r="K39" s="213"/>
    </row>
    <row r="40" spans="2:11" ht="15" customHeight="1">
      <c r="B40" s="216"/>
      <c r="C40" s="217"/>
      <c r="D40" s="215"/>
      <c r="E40" s="218" t="s">
        <v>120</v>
      </c>
      <c r="F40" s="215"/>
      <c r="G40" s="340" t="s">
        <v>1806</v>
      </c>
      <c r="H40" s="340"/>
      <c r="I40" s="340"/>
      <c r="J40" s="340"/>
      <c r="K40" s="213"/>
    </row>
    <row r="41" spans="2:11" ht="15" customHeight="1">
      <c r="B41" s="216"/>
      <c r="C41" s="217"/>
      <c r="D41" s="215"/>
      <c r="E41" s="218" t="s">
        <v>121</v>
      </c>
      <c r="F41" s="215"/>
      <c r="G41" s="340" t="s">
        <v>1807</v>
      </c>
      <c r="H41" s="340"/>
      <c r="I41" s="340"/>
      <c r="J41" s="340"/>
      <c r="K41" s="213"/>
    </row>
    <row r="42" spans="2:11" ht="15" customHeight="1">
      <c r="B42" s="216"/>
      <c r="C42" s="217"/>
      <c r="D42" s="215"/>
      <c r="E42" s="218" t="s">
        <v>1808</v>
      </c>
      <c r="F42" s="215"/>
      <c r="G42" s="340" t="s">
        <v>1809</v>
      </c>
      <c r="H42" s="340"/>
      <c r="I42" s="340"/>
      <c r="J42" s="340"/>
      <c r="K42" s="213"/>
    </row>
    <row r="43" spans="2:11" ht="15" customHeight="1">
      <c r="B43" s="216"/>
      <c r="C43" s="217"/>
      <c r="D43" s="215"/>
      <c r="E43" s="218"/>
      <c r="F43" s="215"/>
      <c r="G43" s="340" t="s">
        <v>1810</v>
      </c>
      <c r="H43" s="340"/>
      <c r="I43" s="340"/>
      <c r="J43" s="340"/>
      <c r="K43" s="213"/>
    </row>
    <row r="44" spans="2:11" ht="15" customHeight="1">
      <c r="B44" s="216"/>
      <c r="C44" s="217"/>
      <c r="D44" s="215"/>
      <c r="E44" s="218" t="s">
        <v>1811</v>
      </c>
      <c r="F44" s="215"/>
      <c r="G44" s="340" t="s">
        <v>1812</v>
      </c>
      <c r="H44" s="340"/>
      <c r="I44" s="340"/>
      <c r="J44" s="340"/>
      <c r="K44" s="213"/>
    </row>
    <row r="45" spans="2:11" ht="15" customHeight="1">
      <c r="B45" s="216"/>
      <c r="C45" s="217"/>
      <c r="D45" s="215"/>
      <c r="E45" s="218" t="s">
        <v>123</v>
      </c>
      <c r="F45" s="215"/>
      <c r="G45" s="340" t="s">
        <v>1813</v>
      </c>
      <c r="H45" s="340"/>
      <c r="I45" s="340"/>
      <c r="J45" s="340"/>
      <c r="K45" s="213"/>
    </row>
    <row r="46" spans="2:11" ht="12.75" customHeight="1">
      <c r="B46" s="216"/>
      <c r="C46" s="217"/>
      <c r="D46" s="215"/>
      <c r="E46" s="215"/>
      <c r="F46" s="215"/>
      <c r="G46" s="215"/>
      <c r="H46" s="215"/>
      <c r="I46" s="215"/>
      <c r="J46" s="215"/>
      <c r="K46" s="213"/>
    </row>
    <row r="47" spans="2:11" ht="15" customHeight="1">
      <c r="B47" s="216"/>
      <c r="C47" s="217"/>
      <c r="D47" s="340" t="s">
        <v>1814</v>
      </c>
      <c r="E47" s="340"/>
      <c r="F47" s="340"/>
      <c r="G47" s="340"/>
      <c r="H47" s="340"/>
      <c r="I47" s="340"/>
      <c r="J47" s="340"/>
      <c r="K47" s="213"/>
    </row>
    <row r="48" spans="2:11" ht="15" customHeight="1">
      <c r="B48" s="216"/>
      <c r="C48" s="217"/>
      <c r="D48" s="217"/>
      <c r="E48" s="340" t="s">
        <v>1815</v>
      </c>
      <c r="F48" s="340"/>
      <c r="G48" s="340"/>
      <c r="H48" s="340"/>
      <c r="I48" s="340"/>
      <c r="J48" s="340"/>
      <c r="K48" s="213"/>
    </row>
    <row r="49" spans="2:11" ht="15" customHeight="1">
      <c r="B49" s="216"/>
      <c r="C49" s="217"/>
      <c r="D49" s="217"/>
      <c r="E49" s="340" t="s">
        <v>1816</v>
      </c>
      <c r="F49" s="340"/>
      <c r="G49" s="340"/>
      <c r="H49" s="340"/>
      <c r="I49" s="340"/>
      <c r="J49" s="340"/>
      <c r="K49" s="213"/>
    </row>
    <row r="50" spans="2:11" ht="15" customHeight="1">
      <c r="B50" s="216"/>
      <c r="C50" s="217"/>
      <c r="D50" s="217"/>
      <c r="E50" s="340" t="s">
        <v>1817</v>
      </c>
      <c r="F50" s="340"/>
      <c r="G50" s="340"/>
      <c r="H50" s="340"/>
      <c r="I50" s="340"/>
      <c r="J50" s="340"/>
      <c r="K50" s="213"/>
    </row>
    <row r="51" spans="2:11" ht="15" customHeight="1">
      <c r="B51" s="216"/>
      <c r="C51" s="217"/>
      <c r="D51" s="340" t="s">
        <v>1818</v>
      </c>
      <c r="E51" s="340"/>
      <c r="F51" s="340"/>
      <c r="G51" s="340"/>
      <c r="H51" s="340"/>
      <c r="I51" s="340"/>
      <c r="J51" s="340"/>
      <c r="K51" s="213"/>
    </row>
    <row r="52" spans="2:11" ht="25.5" customHeight="1">
      <c r="B52" s="212"/>
      <c r="C52" s="342" t="s">
        <v>1819</v>
      </c>
      <c r="D52" s="342"/>
      <c r="E52" s="342"/>
      <c r="F52" s="342"/>
      <c r="G52" s="342"/>
      <c r="H52" s="342"/>
      <c r="I52" s="342"/>
      <c r="J52" s="342"/>
      <c r="K52" s="213"/>
    </row>
    <row r="53" spans="2:11" ht="5.25" customHeight="1">
      <c r="B53" s="212"/>
      <c r="C53" s="214"/>
      <c r="D53" s="214"/>
      <c r="E53" s="214"/>
      <c r="F53" s="214"/>
      <c r="G53" s="214"/>
      <c r="H53" s="214"/>
      <c r="I53" s="214"/>
      <c r="J53" s="214"/>
      <c r="K53" s="213"/>
    </row>
    <row r="54" spans="2:11" ht="15" customHeight="1">
      <c r="B54" s="212"/>
      <c r="C54" s="340" t="s">
        <v>1820</v>
      </c>
      <c r="D54" s="340"/>
      <c r="E54" s="340"/>
      <c r="F54" s="340"/>
      <c r="G54" s="340"/>
      <c r="H54" s="340"/>
      <c r="I54" s="340"/>
      <c r="J54" s="340"/>
      <c r="K54" s="213"/>
    </row>
    <row r="55" spans="2:11" ht="15" customHeight="1">
      <c r="B55" s="212"/>
      <c r="C55" s="340" t="s">
        <v>1821</v>
      </c>
      <c r="D55" s="340"/>
      <c r="E55" s="340"/>
      <c r="F55" s="340"/>
      <c r="G55" s="340"/>
      <c r="H55" s="340"/>
      <c r="I55" s="340"/>
      <c r="J55" s="340"/>
      <c r="K55" s="213"/>
    </row>
    <row r="56" spans="2:11" ht="12.75" customHeight="1">
      <c r="B56" s="212"/>
      <c r="C56" s="215"/>
      <c r="D56" s="215"/>
      <c r="E56" s="215"/>
      <c r="F56" s="215"/>
      <c r="G56" s="215"/>
      <c r="H56" s="215"/>
      <c r="I56" s="215"/>
      <c r="J56" s="215"/>
      <c r="K56" s="213"/>
    </row>
    <row r="57" spans="2:11" ht="15" customHeight="1">
      <c r="B57" s="212"/>
      <c r="C57" s="340" t="s">
        <v>1822</v>
      </c>
      <c r="D57" s="340"/>
      <c r="E57" s="340"/>
      <c r="F57" s="340"/>
      <c r="G57" s="340"/>
      <c r="H57" s="340"/>
      <c r="I57" s="340"/>
      <c r="J57" s="340"/>
      <c r="K57" s="213"/>
    </row>
    <row r="58" spans="2:11" ht="15" customHeight="1">
      <c r="B58" s="212"/>
      <c r="C58" s="217"/>
      <c r="D58" s="340" t="s">
        <v>1823</v>
      </c>
      <c r="E58" s="340"/>
      <c r="F58" s="340"/>
      <c r="G58" s="340"/>
      <c r="H58" s="340"/>
      <c r="I58" s="340"/>
      <c r="J58" s="340"/>
      <c r="K58" s="213"/>
    </row>
    <row r="59" spans="2:11" ht="15" customHeight="1">
      <c r="B59" s="212"/>
      <c r="C59" s="217"/>
      <c r="D59" s="340" t="s">
        <v>1824</v>
      </c>
      <c r="E59" s="340"/>
      <c r="F59" s="340"/>
      <c r="G59" s="340"/>
      <c r="H59" s="340"/>
      <c r="I59" s="340"/>
      <c r="J59" s="340"/>
      <c r="K59" s="213"/>
    </row>
    <row r="60" spans="2:11" ht="15" customHeight="1">
      <c r="B60" s="212"/>
      <c r="C60" s="217"/>
      <c r="D60" s="340" t="s">
        <v>1825</v>
      </c>
      <c r="E60" s="340"/>
      <c r="F60" s="340"/>
      <c r="G60" s="340"/>
      <c r="H60" s="340"/>
      <c r="I60" s="340"/>
      <c r="J60" s="340"/>
      <c r="K60" s="213"/>
    </row>
    <row r="61" spans="2:11" ht="15" customHeight="1">
      <c r="B61" s="212"/>
      <c r="C61" s="217"/>
      <c r="D61" s="340" t="s">
        <v>1826</v>
      </c>
      <c r="E61" s="340"/>
      <c r="F61" s="340"/>
      <c r="G61" s="340"/>
      <c r="H61" s="340"/>
      <c r="I61" s="340"/>
      <c r="J61" s="340"/>
      <c r="K61" s="213"/>
    </row>
    <row r="62" spans="2:11" ht="15" customHeight="1">
      <c r="B62" s="212"/>
      <c r="C62" s="217"/>
      <c r="D62" s="343" t="s">
        <v>1827</v>
      </c>
      <c r="E62" s="343"/>
      <c r="F62" s="343"/>
      <c r="G62" s="343"/>
      <c r="H62" s="343"/>
      <c r="I62" s="343"/>
      <c r="J62" s="343"/>
      <c r="K62" s="213"/>
    </row>
    <row r="63" spans="2:11" ht="15" customHeight="1">
      <c r="B63" s="212"/>
      <c r="C63" s="217"/>
      <c r="D63" s="340" t="s">
        <v>1828</v>
      </c>
      <c r="E63" s="340"/>
      <c r="F63" s="340"/>
      <c r="G63" s="340"/>
      <c r="H63" s="340"/>
      <c r="I63" s="340"/>
      <c r="J63" s="340"/>
      <c r="K63" s="213"/>
    </row>
    <row r="64" spans="2:11" ht="12.75" customHeight="1">
      <c r="B64" s="212"/>
      <c r="C64" s="217"/>
      <c r="D64" s="217"/>
      <c r="E64" s="220"/>
      <c r="F64" s="217"/>
      <c r="G64" s="217"/>
      <c r="H64" s="217"/>
      <c r="I64" s="217"/>
      <c r="J64" s="217"/>
      <c r="K64" s="213"/>
    </row>
    <row r="65" spans="2:11" ht="15" customHeight="1">
      <c r="B65" s="212"/>
      <c r="C65" s="217"/>
      <c r="D65" s="340" t="s">
        <v>1829</v>
      </c>
      <c r="E65" s="340"/>
      <c r="F65" s="340"/>
      <c r="G65" s="340"/>
      <c r="H65" s="340"/>
      <c r="I65" s="340"/>
      <c r="J65" s="340"/>
      <c r="K65" s="213"/>
    </row>
    <row r="66" spans="2:11" ht="15" customHeight="1">
      <c r="B66" s="212"/>
      <c r="C66" s="217"/>
      <c r="D66" s="343" t="s">
        <v>1830</v>
      </c>
      <c r="E66" s="343"/>
      <c r="F66" s="343"/>
      <c r="G66" s="343"/>
      <c r="H66" s="343"/>
      <c r="I66" s="343"/>
      <c r="J66" s="343"/>
      <c r="K66" s="213"/>
    </row>
    <row r="67" spans="2:11" ht="15" customHeight="1">
      <c r="B67" s="212"/>
      <c r="C67" s="217"/>
      <c r="D67" s="340" t="s">
        <v>1831</v>
      </c>
      <c r="E67" s="340"/>
      <c r="F67" s="340"/>
      <c r="G67" s="340"/>
      <c r="H67" s="340"/>
      <c r="I67" s="340"/>
      <c r="J67" s="340"/>
      <c r="K67" s="213"/>
    </row>
    <row r="68" spans="2:11" ht="15" customHeight="1">
      <c r="B68" s="212"/>
      <c r="C68" s="217"/>
      <c r="D68" s="340" t="s">
        <v>1832</v>
      </c>
      <c r="E68" s="340"/>
      <c r="F68" s="340"/>
      <c r="G68" s="340"/>
      <c r="H68" s="340"/>
      <c r="I68" s="340"/>
      <c r="J68" s="340"/>
      <c r="K68" s="213"/>
    </row>
    <row r="69" spans="2:11" ht="15" customHeight="1">
      <c r="B69" s="212"/>
      <c r="C69" s="217"/>
      <c r="D69" s="340" t="s">
        <v>1833</v>
      </c>
      <c r="E69" s="340"/>
      <c r="F69" s="340"/>
      <c r="G69" s="340"/>
      <c r="H69" s="340"/>
      <c r="I69" s="340"/>
      <c r="J69" s="340"/>
      <c r="K69" s="213"/>
    </row>
    <row r="70" spans="2:11" ht="15" customHeight="1">
      <c r="B70" s="212"/>
      <c r="C70" s="217"/>
      <c r="D70" s="340" t="s">
        <v>1834</v>
      </c>
      <c r="E70" s="340"/>
      <c r="F70" s="340"/>
      <c r="G70" s="340"/>
      <c r="H70" s="340"/>
      <c r="I70" s="340"/>
      <c r="J70" s="340"/>
      <c r="K70" s="213"/>
    </row>
    <row r="71" spans="2:11" ht="12.75" customHeight="1">
      <c r="B71" s="221"/>
      <c r="C71" s="222"/>
      <c r="D71" s="222"/>
      <c r="E71" s="222"/>
      <c r="F71" s="222"/>
      <c r="G71" s="222"/>
      <c r="H71" s="222"/>
      <c r="I71" s="222"/>
      <c r="J71" s="222"/>
      <c r="K71" s="223"/>
    </row>
    <row r="72" spans="2:11" ht="18.75" customHeight="1">
      <c r="B72" s="224"/>
      <c r="C72" s="224"/>
      <c r="D72" s="224"/>
      <c r="E72" s="224"/>
      <c r="F72" s="224"/>
      <c r="G72" s="224"/>
      <c r="H72" s="224"/>
      <c r="I72" s="224"/>
      <c r="J72" s="224"/>
      <c r="K72" s="225"/>
    </row>
    <row r="73" spans="2:11" ht="18.75" customHeight="1">
      <c r="B73" s="225"/>
      <c r="C73" s="225"/>
      <c r="D73" s="225"/>
      <c r="E73" s="225"/>
      <c r="F73" s="225"/>
      <c r="G73" s="225"/>
      <c r="H73" s="225"/>
      <c r="I73" s="225"/>
      <c r="J73" s="225"/>
      <c r="K73" s="225"/>
    </row>
    <row r="74" spans="2:11" ht="7.5" customHeight="1">
      <c r="B74" s="226"/>
      <c r="C74" s="227"/>
      <c r="D74" s="227"/>
      <c r="E74" s="227"/>
      <c r="F74" s="227"/>
      <c r="G74" s="227"/>
      <c r="H74" s="227"/>
      <c r="I74" s="227"/>
      <c r="J74" s="227"/>
      <c r="K74" s="228"/>
    </row>
    <row r="75" spans="2:11" ht="45" customHeight="1">
      <c r="B75" s="229"/>
      <c r="C75" s="341" t="s">
        <v>1835</v>
      </c>
      <c r="D75" s="341"/>
      <c r="E75" s="341"/>
      <c r="F75" s="341"/>
      <c r="G75" s="341"/>
      <c r="H75" s="341"/>
      <c r="I75" s="341"/>
      <c r="J75" s="341"/>
      <c r="K75" s="230"/>
    </row>
    <row r="76" spans="2:11" ht="17.25" customHeight="1">
      <c r="B76" s="229"/>
      <c r="C76" s="231" t="s">
        <v>1836</v>
      </c>
      <c r="D76" s="231"/>
      <c r="E76" s="231"/>
      <c r="F76" s="231" t="s">
        <v>1837</v>
      </c>
      <c r="G76" s="232"/>
      <c r="H76" s="231" t="s">
        <v>53</v>
      </c>
      <c r="I76" s="231" t="s">
        <v>56</v>
      </c>
      <c r="J76" s="231" t="s">
        <v>1838</v>
      </c>
      <c r="K76" s="230"/>
    </row>
    <row r="77" spans="2:11" ht="17.25" customHeight="1">
      <c r="B77" s="229"/>
      <c r="C77" s="233" t="s">
        <v>1839</v>
      </c>
      <c r="D77" s="233"/>
      <c r="E77" s="233"/>
      <c r="F77" s="234" t="s">
        <v>1840</v>
      </c>
      <c r="G77" s="235"/>
      <c r="H77" s="233"/>
      <c r="I77" s="233"/>
      <c r="J77" s="233" t="s">
        <v>1841</v>
      </c>
      <c r="K77" s="230"/>
    </row>
    <row r="78" spans="2:11" ht="5.25" customHeight="1">
      <c r="B78" s="229"/>
      <c r="C78" s="236"/>
      <c r="D78" s="236"/>
      <c r="E78" s="236"/>
      <c r="F78" s="236"/>
      <c r="G78" s="237"/>
      <c r="H78" s="236"/>
      <c r="I78" s="236"/>
      <c r="J78" s="236"/>
      <c r="K78" s="230"/>
    </row>
    <row r="79" spans="2:11" ht="15" customHeight="1">
      <c r="B79" s="229"/>
      <c r="C79" s="218" t="s">
        <v>52</v>
      </c>
      <c r="D79" s="236"/>
      <c r="E79" s="236"/>
      <c r="F79" s="238" t="s">
        <v>1842</v>
      </c>
      <c r="G79" s="237"/>
      <c r="H79" s="218" t="s">
        <v>1843</v>
      </c>
      <c r="I79" s="218" t="s">
        <v>1844</v>
      </c>
      <c r="J79" s="218">
        <v>20</v>
      </c>
      <c r="K79" s="230"/>
    </row>
    <row r="80" spans="2:11" ht="15" customHeight="1">
      <c r="B80" s="229"/>
      <c r="C80" s="218" t="s">
        <v>1845</v>
      </c>
      <c r="D80" s="218"/>
      <c r="E80" s="218"/>
      <c r="F80" s="238" t="s">
        <v>1842</v>
      </c>
      <c r="G80" s="237"/>
      <c r="H80" s="218" t="s">
        <v>1846</v>
      </c>
      <c r="I80" s="218" t="s">
        <v>1844</v>
      </c>
      <c r="J80" s="218">
        <v>120</v>
      </c>
      <c r="K80" s="230"/>
    </row>
    <row r="81" spans="2:11" ht="15" customHeight="1">
      <c r="B81" s="239"/>
      <c r="C81" s="218" t="s">
        <v>1847</v>
      </c>
      <c r="D81" s="218"/>
      <c r="E81" s="218"/>
      <c r="F81" s="238" t="s">
        <v>1848</v>
      </c>
      <c r="G81" s="237"/>
      <c r="H81" s="218" t="s">
        <v>1849</v>
      </c>
      <c r="I81" s="218" t="s">
        <v>1844</v>
      </c>
      <c r="J81" s="218">
        <v>50</v>
      </c>
      <c r="K81" s="230"/>
    </row>
    <row r="82" spans="2:11" ht="15" customHeight="1">
      <c r="B82" s="239"/>
      <c r="C82" s="218" t="s">
        <v>1850</v>
      </c>
      <c r="D82" s="218"/>
      <c r="E82" s="218"/>
      <c r="F82" s="238" t="s">
        <v>1842</v>
      </c>
      <c r="G82" s="237"/>
      <c r="H82" s="218" t="s">
        <v>1851</v>
      </c>
      <c r="I82" s="218" t="s">
        <v>1852</v>
      </c>
      <c r="J82" s="218"/>
      <c r="K82" s="230"/>
    </row>
    <row r="83" spans="2:11" ht="15" customHeight="1">
      <c r="B83" s="239"/>
      <c r="C83" s="240" t="s">
        <v>1853</v>
      </c>
      <c r="D83" s="240"/>
      <c r="E83" s="240"/>
      <c r="F83" s="241" t="s">
        <v>1848</v>
      </c>
      <c r="G83" s="240"/>
      <c r="H83" s="240" t="s">
        <v>1854</v>
      </c>
      <c r="I83" s="240" t="s">
        <v>1844</v>
      </c>
      <c r="J83" s="240">
        <v>15</v>
      </c>
      <c r="K83" s="230"/>
    </row>
    <row r="84" spans="2:11" ht="15" customHeight="1">
      <c r="B84" s="239"/>
      <c r="C84" s="240" t="s">
        <v>1855</v>
      </c>
      <c r="D84" s="240"/>
      <c r="E84" s="240"/>
      <c r="F84" s="241" t="s">
        <v>1848</v>
      </c>
      <c r="G84" s="240"/>
      <c r="H84" s="240" t="s">
        <v>1856</v>
      </c>
      <c r="I84" s="240" t="s">
        <v>1844</v>
      </c>
      <c r="J84" s="240">
        <v>15</v>
      </c>
      <c r="K84" s="230"/>
    </row>
    <row r="85" spans="2:11" ht="15" customHeight="1">
      <c r="B85" s="239"/>
      <c r="C85" s="240" t="s">
        <v>1857</v>
      </c>
      <c r="D85" s="240"/>
      <c r="E85" s="240"/>
      <c r="F85" s="241" t="s">
        <v>1848</v>
      </c>
      <c r="G85" s="240"/>
      <c r="H85" s="240" t="s">
        <v>1858</v>
      </c>
      <c r="I85" s="240" t="s">
        <v>1844</v>
      </c>
      <c r="J85" s="240">
        <v>20</v>
      </c>
      <c r="K85" s="230"/>
    </row>
    <row r="86" spans="2:11" ht="15" customHeight="1">
      <c r="B86" s="239"/>
      <c r="C86" s="240" t="s">
        <v>1859</v>
      </c>
      <c r="D86" s="240"/>
      <c r="E86" s="240"/>
      <c r="F86" s="241" t="s">
        <v>1848</v>
      </c>
      <c r="G86" s="240"/>
      <c r="H86" s="240" t="s">
        <v>1860</v>
      </c>
      <c r="I86" s="240" t="s">
        <v>1844</v>
      </c>
      <c r="J86" s="240">
        <v>20</v>
      </c>
      <c r="K86" s="230"/>
    </row>
    <row r="87" spans="2:11" ht="15" customHeight="1">
      <c r="B87" s="239"/>
      <c r="C87" s="218" t="s">
        <v>1861</v>
      </c>
      <c r="D87" s="218"/>
      <c r="E87" s="218"/>
      <c r="F87" s="238" t="s">
        <v>1848</v>
      </c>
      <c r="G87" s="237"/>
      <c r="H87" s="218" t="s">
        <v>1862</v>
      </c>
      <c r="I87" s="218" t="s">
        <v>1844</v>
      </c>
      <c r="J87" s="218">
        <v>50</v>
      </c>
      <c r="K87" s="230"/>
    </row>
    <row r="88" spans="2:11" ht="15" customHeight="1">
      <c r="B88" s="239"/>
      <c r="C88" s="218" t="s">
        <v>1863</v>
      </c>
      <c r="D88" s="218"/>
      <c r="E88" s="218"/>
      <c r="F88" s="238" t="s">
        <v>1848</v>
      </c>
      <c r="G88" s="237"/>
      <c r="H88" s="218" t="s">
        <v>1864</v>
      </c>
      <c r="I88" s="218" t="s">
        <v>1844</v>
      </c>
      <c r="J88" s="218">
        <v>20</v>
      </c>
      <c r="K88" s="230"/>
    </row>
    <row r="89" spans="2:11" ht="15" customHeight="1">
      <c r="B89" s="239"/>
      <c r="C89" s="218" t="s">
        <v>1865</v>
      </c>
      <c r="D89" s="218"/>
      <c r="E89" s="218"/>
      <c r="F89" s="238" t="s">
        <v>1848</v>
      </c>
      <c r="G89" s="237"/>
      <c r="H89" s="218" t="s">
        <v>1866</v>
      </c>
      <c r="I89" s="218" t="s">
        <v>1844</v>
      </c>
      <c r="J89" s="218">
        <v>20</v>
      </c>
      <c r="K89" s="230"/>
    </row>
    <row r="90" spans="2:11" ht="15" customHeight="1">
      <c r="B90" s="239"/>
      <c r="C90" s="218" t="s">
        <v>1867</v>
      </c>
      <c r="D90" s="218"/>
      <c r="E90" s="218"/>
      <c r="F90" s="238" t="s">
        <v>1848</v>
      </c>
      <c r="G90" s="237"/>
      <c r="H90" s="218" t="s">
        <v>1868</v>
      </c>
      <c r="I90" s="218" t="s">
        <v>1844</v>
      </c>
      <c r="J90" s="218">
        <v>50</v>
      </c>
      <c r="K90" s="230"/>
    </row>
    <row r="91" spans="2:11" ht="15" customHeight="1">
      <c r="B91" s="239"/>
      <c r="C91" s="218" t="s">
        <v>1869</v>
      </c>
      <c r="D91" s="218"/>
      <c r="E91" s="218"/>
      <c r="F91" s="238" t="s">
        <v>1848</v>
      </c>
      <c r="G91" s="237"/>
      <c r="H91" s="218" t="s">
        <v>1869</v>
      </c>
      <c r="I91" s="218" t="s">
        <v>1844</v>
      </c>
      <c r="J91" s="218">
        <v>50</v>
      </c>
      <c r="K91" s="230"/>
    </row>
    <row r="92" spans="2:11" ht="15" customHeight="1">
      <c r="B92" s="239"/>
      <c r="C92" s="218" t="s">
        <v>1870</v>
      </c>
      <c r="D92" s="218"/>
      <c r="E92" s="218"/>
      <c r="F92" s="238" t="s">
        <v>1848</v>
      </c>
      <c r="G92" s="237"/>
      <c r="H92" s="218" t="s">
        <v>1871</v>
      </c>
      <c r="I92" s="218" t="s">
        <v>1844</v>
      </c>
      <c r="J92" s="218">
        <v>255</v>
      </c>
      <c r="K92" s="230"/>
    </row>
    <row r="93" spans="2:11" ht="15" customHeight="1">
      <c r="B93" s="239"/>
      <c r="C93" s="218" t="s">
        <v>1872</v>
      </c>
      <c r="D93" s="218"/>
      <c r="E93" s="218"/>
      <c r="F93" s="238" t="s">
        <v>1842</v>
      </c>
      <c r="G93" s="237"/>
      <c r="H93" s="218" t="s">
        <v>1873</v>
      </c>
      <c r="I93" s="218" t="s">
        <v>1874</v>
      </c>
      <c r="J93" s="218"/>
      <c r="K93" s="230"/>
    </row>
    <row r="94" spans="2:11" ht="15" customHeight="1">
      <c r="B94" s="239"/>
      <c r="C94" s="218" t="s">
        <v>1875</v>
      </c>
      <c r="D94" s="218"/>
      <c r="E94" s="218"/>
      <c r="F94" s="238" t="s">
        <v>1842</v>
      </c>
      <c r="G94" s="237"/>
      <c r="H94" s="218" t="s">
        <v>1876</v>
      </c>
      <c r="I94" s="218" t="s">
        <v>1877</v>
      </c>
      <c r="J94" s="218"/>
      <c r="K94" s="230"/>
    </row>
    <row r="95" spans="2:11" ht="15" customHeight="1">
      <c r="B95" s="239"/>
      <c r="C95" s="218" t="s">
        <v>1878</v>
      </c>
      <c r="D95" s="218"/>
      <c r="E95" s="218"/>
      <c r="F95" s="238" t="s">
        <v>1842</v>
      </c>
      <c r="G95" s="237"/>
      <c r="H95" s="218" t="s">
        <v>1878</v>
      </c>
      <c r="I95" s="218" t="s">
        <v>1877</v>
      </c>
      <c r="J95" s="218"/>
      <c r="K95" s="230"/>
    </row>
    <row r="96" spans="2:11" ht="15" customHeight="1">
      <c r="B96" s="239"/>
      <c r="C96" s="218" t="s">
        <v>37</v>
      </c>
      <c r="D96" s="218"/>
      <c r="E96" s="218"/>
      <c r="F96" s="238" t="s">
        <v>1842</v>
      </c>
      <c r="G96" s="237"/>
      <c r="H96" s="218" t="s">
        <v>1879</v>
      </c>
      <c r="I96" s="218" t="s">
        <v>1877</v>
      </c>
      <c r="J96" s="218"/>
      <c r="K96" s="230"/>
    </row>
    <row r="97" spans="2:11" ht="15" customHeight="1">
      <c r="B97" s="239"/>
      <c r="C97" s="218" t="s">
        <v>47</v>
      </c>
      <c r="D97" s="218"/>
      <c r="E97" s="218"/>
      <c r="F97" s="238" t="s">
        <v>1842</v>
      </c>
      <c r="G97" s="237"/>
      <c r="H97" s="218" t="s">
        <v>1880</v>
      </c>
      <c r="I97" s="218" t="s">
        <v>1877</v>
      </c>
      <c r="J97" s="218"/>
      <c r="K97" s="230"/>
    </row>
    <row r="98" spans="2:11" ht="15" customHeight="1">
      <c r="B98" s="242"/>
      <c r="C98" s="243"/>
      <c r="D98" s="243"/>
      <c r="E98" s="243"/>
      <c r="F98" s="243"/>
      <c r="G98" s="243"/>
      <c r="H98" s="243"/>
      <c r="I98" s="243"/>
      <c r="J98" s="243"/>
      <c r="K98" s="244"/>
    </row>
    <row r="99" spans="2:11" ht="18.75" customHeight="1">
      <c r="B99" s="245"/>
      <c r="C99" s="246"/>
      <c r="D99" s="246"/>
      <c r="E99" s="246"/>
      <c r="F99" s="246"/>
      <c r="G99" s="246"/>
      <c r="H99" s="246"/>
      <c r="I99" s="246"/>
      <c r="J99" s="246"/>
      <c r="K99" s="245"/>
    </row>
    <row r="100" spans="2:11" ht="18.75" customHeight="1">
      <c r="B100" s="225"/>
      <c r="C100" s="225"/>
      <c r="D100" s="225"/>
      <c r="E100" s="225"/>
      <c r="F100" s="225"/>
      <c r="G100" s="225"/>
      <c r="H100" s="225"/>
      <c r="I100" s="225"/>
      <c r="J100" s="225"/>
      <c r="K100" s="225"/>
    </row>
    <row r="101" spans="2:11" ht="7.5" customHeight="1">
      <c r="B101" s="226"/>
      <c r="C101" s="227"/>
      <c r="D101" s="227"/>
      <c r="E101" s="227"/>
      <c r="F101" s="227"/>
      <c r="G101" s="227"/>
      <c r="H101" s="227"/>
      <c r="I101" s="227"/>
      <c r="J101" s="227"/>
      <c r="K101" s="228"/>
    </row>
    <row r="102" spans="2:11" ht="45" customHeight="1">
      <c r="B102" s="229"/>
      <c r="C102" s="341" t="s">
        <v>1881</v>
      </c>
      <c r="D102" s="341"/>
      <c r="E102" s="341"/>
      <c r="F102" s="341"/>
      <c r="G102" s="341"/>
      <c r="H102" s="341"/>
      <c r="I102" s="341"/>
      <c r="J102" s="341"/>
      <c r="K102" s="230"/>
    </row>
    <row r="103" spans="2:11" ht="17.25" customHeight="1">
      <c r="B103" s="229"/>
      <c r="C103" s="231" t="s">
        <v>1836</v>
      </c>
      <c r="D103" s="231"/>
      <c r="E103" s="231"/>
      <c r="F103" s="231" t="s">
        <v>1837</v>
      </c>
      <c r="G103" s="232"/>
      <c r="H103" s="231" t="s">
        <v>53</v>
      </c>
      <c r="I103" s="231" t="s">
        <v>56</v>
      </c>
      <c r="J103" s="231" t="s">
        <v>1838</v>
      </c>
      <c r="K103" s="230"/>
    </row>
    <row r="104" spans="2:11" ht="17.25" customHeight="1">
      <c r="B104" s="229"/>
      <c r="C104" s="233" t="s">
        <v>1839</v>
      </c>
      <c r="D104" s="233"/>
      <c r="E104" s="233"/>
      <c r="F104" s="234" t="s">
        <v>1840</v>
      </c>
      <c r="G104" s="235"/>
      <c r="H104" s="233"/>
      <c r="I104" s="233"/>
      <c r="J104" s="233" t="s">
        <v>1841</v>
      </c>
      <c r="K104" s="230"/>
    </row>
    <row r="105" spans="2:11" ht="5.25" customHeight="1">
      <c r="B105" s="229"/>
      <c r="C105" s="231"/>
      <c r="D105" s="231"/>
      <c r="E105" s="231"/>
      <c r="F105" s="231"/>
      <c r="G105" s="247"/>
      <c r="H105" s="231"/>
      <c r="I105" s="231"/>
      <c r="J105" s="231"/>
      <c r="K105" s="230"/>
    </row>
    <row r="106" spans="2:11" ht="15" customHeight="1">
      <c r="B106" s="229"/>
      <c r="C106" s="218" t="s">
        <v>52</v>
      </c>
      <c r="D106" s="236"/>
      <c r="E106" s="236"/>
      <c r="F106" s="238" t="s">
        <v>1842</v>
      </c>
      <c r="G106" s="247"/>
      <c r="H106" s="218" t="s">
        <v>1882</v>
      </c>
      <c r="I106" s="218" t="s">
        <v>1844</v>
      </c>
      <c r="J106" s="218">
        <v>20</v>
      </c>
      <c r="K106" s="230"/>
    </row>
    <row r="107" spans="2:11" ht="15" customHeight="1">
      <c r="B107" s="229"/>
      <c r="C107" s="218" t="s">
        <v>1845</v>
      </c>
      <c r="D107" s="218"/>
      <c r="E107" s="218"/>
      <c r="F107" s="238" t="s">
        <v>1842</v>
      </c>
      <c r="G107" s="218"/>
      <c r="H107" s="218" t="s">
        <v>1882</v>
      </c>
      <c r="I107" s="218" t="s">
        <v>1844</v>
      </c>
      <c r="J107" s="218">
        <v>120</v>
      </c>
      <c r="K107" s="230"/>
    </row>
    <row r="108" spans="2:11" ht="15" customHeight="1">
      <c r="B108" s="239"/>
      <c r="C108" s="218" t="s">
        <v>1847</v>
      </c>
      <c r="D108" s="218"/>
      <c r="E108" s="218"/>
      <c r="F108" s="238" t="s">
        <v>1848</v>
      </c>
      <c r="G108" s="218"/>
      <c r="H108" s="218" t="s">
        <v>1882</v>
      </c>
      <c r="I108" s="218" t="s">
        <v>1844</v>
      </c>
      <c r="J108" s="218">
        <v>50</v>
      </c>
      <c r="K108" s="230"/>
    </row>
    <row r="109" spans="2:11" ht="15" customHeight="1">
      <c r="B109" s="239"/>
      <c r="C109" s="218" t="s">
        <v>1850</v>
      </c>
      <c r="D109" s="218"/>
      <c r="E109" s="218"/>
      <c r="F109" s="238" t="s">
        <v>1842</v>
      </c>
      <c r="G109" s="218"/>
      <c r="H109" s="218" t="s">
        <v>1882</v>
      </c>
      <c r="I109" s="218" t="s">
        <v>1852</v>
      </c>
      <c r="J109" s="218"/>
      <c r="K109" s="230"/>
    </row>
    <row r="110" spans="2:11" ht="15" customHeight="1">
      <c r="B110" s="239"/>
      <c r="C110" s="218" t="s">
        <v>1861</v>
      </c>
      <c r="D110" s="218"/>
      <c r="E110" s="218"/>
      <c r="F110" s="238" t="s">
        <v>1848</v>
      </c>
      <c r="G110" s="218"/>
      <c r="H110" s="218" t="s">
        <v>1882</v>
      </c>
      <c r="I110" s="218" t="s">
        <v>1844</v>
      </c>
      <c r="J110" s="218">
        <v>50</v>
      </c>
      <c r="K110" s="230"/>
    </row>
    <row r="111" spans="2:11" ht="15" customHeight="1">
      <c r="B111" s="239"/>
      <c r="C111" s="218" t="s">
        <v>1869</v>
      </c>
      <c r="D111" s="218"/>
      <c r="E111" s="218"/>
      <c r="F111" s="238" t="s">
        <v>1848</v>
      </c>
      <c r="G111" s="218"/>
      <c r="H111" s="218" t="s">
        <v>1882</v>
      </c>
      <c r="I111" s="218" t="s">
        <v>1844</v>
      </c>
      <c r="J111" s="218">
        <v>50</v>
      </c>
      <c r="K111" s="230"/>
    </row>
    <row r="112" spans="2:11" ht="15" customHeight="1">
      <c r="B112" s="239"/>
      <c r="C112" s="218" t="s">
        <v>1867</v>
      </c>
      <c r="D112" s="218"/>
      <c r="E112" s="218"/>
      <c r="F112" s="238" t="s">
        <v>1848</v>
      </c>
      <c r="G112" s="218"/>
      <c r="H112" s="218" t="s">
        <v>1882</v>
      </c>
      <c r="I112" s="218" t="s">
        <v>1844</v>
      </c>
      <c r="J112" s="218">
        <v>50</v>
      </c>
      <c r="K112" s="230"/>
    </row>
    <row r="113" spans="2:11" ht="15" customHeight="1">
      <c r="B113" s="239"/>
      <c r="C113" s="218" t="s">
        <v>52</v>
      </c>
      <c r="D113" s="218"/>
      <c r="E113" s="218"/>
      <c r="F113" s="238" t="s">
        <v>1842</v>
      </c>
      <c r="G113" s="218"/>
      <c r="H113" s="218" t="s">
        <v>1883</v>
      </c>
      <c r="I113" s="218" t="s">
        <v>1844</v>
      </c>
      <c r="J113" s="218">
        <v>20</v>
      </c>
      <c r="K113" s="230"/>
    </row>
    <row r="114" spans="2:11" ht="15" customHeight="1">
      <c r="B114" s="239"/>
      <c r="C114" s="218" t="s">
        <v>1884</v>
      </c>
      <c r="D114" s="218"/>
      <c r="E114" s="218"/>
      <c r="F114" s="238" t="s">
        <v>1842</v>
      </c>
      <c r="G114" s="218"/>
      <c r="H114" s="218" t="s">
        <v>1885</v>
      </c>
      <c r="I114" s="218" t="s">
        <v>1844</v>
      </c>
      <c r="J114" s="218">
        <v>120</v>
      </c>
      <c r="K114" s="230"/>
    </row>
    <row r="115" spans="2:11" ht="15" customHeight="1">
      <c r="B115" s="239"/>
      <c r="C115" s="218" t="s">
        <v>37</v>
      </c>
      <c r="D115" s="218"/>
      <c r="E115" s="218"/>
      <c r="F115" s="238" t="s">
        <v>1842</v>
      </c>
      <c r="G115" s="218"/>
      <c r="H115" s="218" t="s">
        <v>1886</v>
      </c>
      <c r="I115" s="218" t="s">
        <v>1877</v>
      </c>
      <c r="J115" s="218"/>
      <c r="K115" s="230"/>
    </row>
    <row r="116" spans="2:11" ht="15" customHeight="1">
      <c r="B116" s="239"/>
      <c r="C116" s="218" t="s">
        <v>47</v>
      </c>
      <c r="D116" s="218"/>
      <c r="E116" s="218"/>
      <c r="F116" s="238" t="s">
        <v>1842</v>
      </c>
      <c r="G116" s="218"/>
      <c r="H116" s="218" t="s">
        <v>1887</v>
      </c>
      <c r="I116" s="218" t="s">
        <v>1877</v>
      </c>
      <c r="J116" s="218"/>
      <c r="K116" s="230"/>
    </row>
    <row r="117" spans="2:11" ht="15" customHeight="1">
      <c r="B117" s="239"/>
      <c r="C117" s="218" t="s">
        <v>56</v>
      </c>
      <c r="D117" s="218"/>
      <c r="E117" s="218"/>
      <c r="F117" s="238" t="s">
        <v>1842</v>
      </c>
      <c r="G117" s="218"/>
      <c r="H117" s="218" t="s">
        <v>1888</v>
      </c>
      <c r="I117" s="218" t="s">
        <v>1889</v>
      </c>
      <c r="J117" s="218"/>
      <c r="K117" s="230"/>
    </row>
    <row r="118" spans="2:11" ht="15" customHeight="1">
      <c r="B118" s="242"/>
      <c r="C118" s="248"/>
      <c r="D118" s="248"/>
      <c r="E118" s="248"/>
      <c r="F118" s="248"/>
      <c r="G118" s="248"/>
      <c r="H118" s="248"/>
      <c r="I118" s="248"/>
      <c r="J118" s="248"/>
      <c r="K118" s="244"/>
    </row>
    <row r="119" spans="2:11" ht="18.75" customHeight="1">
      <c r="B119" s="249"/>
      <c r="C119" s="215"/>
      <c r="D119" s="215"/>
      <c r="E119" s="215"/>
      <c r="F119" s="250"/>
      <c r="G119" s="215"/>
      <c r="H119" s="215"/>
      <c r="I119" s="215"/>
      <c r="J119" s="215"/>
      <c r="K119" s="249"/>
    </row>
    <row r="120" spans="2:11" ht="18.75" customHeight="1">
      <c r="B120" s="225"/>
      <c r="C120" s="225"/>
      <c r="D120" s="225"/>
      <c r="E120" s="225"/>
      <c r="F120" s="225"/>
      <c r="G120" s="225"/>
      <c r="H120" s="225"/>
      <c r="I120" s="225"/>
      <c r="J120" s="225"/>
      <c r="K120" s="225"/>
    </row>
    <row r="121" spans="2:11" ht="7.5" customHeight="1">
      <c r="B121" s="251"/>
      <c r="C121" s="252"/>
      <c r="D121" s="252"/>
      <c r="E121" s="252"/>
      <c r="F121" s="252"/>
      <c r="G121" s="252"/>
      <c r="H121" s="252"/>
      <c r="I121" s="252"/>
      <c r="J121" s="252"/>
      <c r="K121" s="253"/>
    </row>
    <row r="122" spans="2:11" ht="45" customHeight="1">
      <c r="B122" s="254"/>
      <c r="C122" s="339" t="s">
        <v>1890</v>
      </c>
      <c r="D122" s="339"/>
      <c r="E122" s="339"/>
      <c r="F122" s="339"/>
      <c r="G122" s="339"/>
      <c r="H122" s="339"/>
      <c r="I122" s="339"/>
      <c r="J122" s="339"/>
      <c r="K122" s="255"/>
    </row>
    <row r="123" spans="2:11" ht="17.25" customHeight="1">
      <c r="B123" s="256"/>
      <c r="C123" s="231" t="s">
        <v>1836</v>
      </c>
      <c r="D123" s="231"/>
      <c r="E123" s="231"/>
      <c r="F123" s="231" t="s">
        <v>1837</v>
      </c>
      <c r="G123" s="232"/>
      <c r="H123" s="231" t="s">
        <v>53</v>
      </c>
      <c r="I123" s="231" t="s">
        <v>56</v>
      </c>
      <c r="J123" s="231" t="s">
        <v>1838</v>
      </c>
      <c r="K123" s="257"/>
    </row>
    <row r="124" spans="2:11" ht="17.25" customHeight="1">
      <c r="B124" s="256"/>
      <c r="C124" s="233" t="s">
        <v>1839</v>
      </c>
      <c r="D124" s="233"/>
      <c r="E124" s="233"/>
      <c r="F124" s="234" t="s">
        <v>1840</v>
      </c>
      <c r="G124" s="235"/>
      <c r="H124" s="233"/>
      <c r="I124" s="233"/>
      <c r="J124" s="233" t="s">
        <v>1841</v>
      </c>
      <c r="K124" s="257"/>
    </row>
    <row r="125" spans="2:11" ht="5.25" customHeight="1">
      <c r="B125" s="258"/>
      <c r="C125" s="236"/>
      <c r="D125" s="236"/>
      <c r="E125" s="236"/>
      <c r="F125" s="236"/>
      <c r="G125" s="218"/>
      <c r="H125" s="236"/>
      <c r="I125" s="236"/>
      <c r="J125" s="236"/>
      <c r="K125" s="259"/>
    </row>
    <row r="126" spans="2:11" ht="15" customHeight="1">
      <c r="B126" s="258"/>
      <c r="C126" s="218" t="s">
        <v>1845</v>
      </c>
      <c r="D126" s="236"/>
      <c r="E126" s="236"/>
      <c r="F126" s="238" t="s">
        <v>1842</v>
      </c>
      <c r="G126" s="218"/>
      <c r="H126" s="218" t="s">
        <v>1882</v>
      </c>
      <c r="I126" s="218" t="s">
        <v>1844</v>
      </c>
      <c r="J126" s="218">
        <v>120</v>
      </c>
      <c r="K126" s="260"/>
    </row>
    <row r="127" spans="2:11" ht="15" customHeight="1">
      <c r="B127" s="258"/>
      <c r="C127" s="218" t="s">
        <v>1891</v>
      </c>
      <c r="D127" s="218"/>
      <c r="E127" s="218"/>
      <c r="F127" s="238" t="s">
        <v>1842</v>
      </c>
      <c r="G127" s="218"/>
      <c r="H127" s="218" t="s">
        <v>1892</v>
      </c>
      <c r="I127" s="218" t="s">
        <v>1844</v>
      </c>
      <c r="J127" s="218" t="s">
        <v>1893</v>
      </c>
      <c r="K127" s="260"/>
    </row>
    <row r="128" spans="2:11" ht="15" customHeight="1">
      <c r="B128" s="258"/>
      <c r="C128" s="218" t="s">
        <v>84</v>
      </c>
      <c r="D128" s="218"/>
      <c r="E128" s="218"/>
      <c r="F128" s="238" t="s">
        <v>1842</v>
      </c>
      <c r="G128" s="218"/>
      <c r="H128" s="218" t="s">
        <v>1894</v>
      </c>
      <c r="I128" s="218" t="s">
        <v>1844</v>
      </c>
      <c r="J128" s="218" t="s">
        <v>1893</v>
      </c>
      <c r="K128" s="260"/>
    </row>
    <row r="129" spans="2:11" ht="15" customHeight="1">
      <c r="B129" s="258"/>
      <c r="C129" s="218" t="s">
        <v>1853</v>
      </c>
      <c r="D129" s="218"/>
      <c r="E129" s="218"/>
      <c r="F129" s="238" t="s">
        <v>1848</v>
      </c>
      <c r="G129" s="218"/>
      <c r="H129" s="218" t="s">
        <v>1854</v>
      </c>
      <c r="I129" s="218" t="s">
        <v>1844</v>
      </c>
      <c r="J129" s="218">
        <v>15</v>
      </c>
      <c r="K129" s="260"/>
    </row>
    <row r="130" spans="2:11" ht="15" customHeight="1">
      <c r="B130" s="258"/>
      <c r="C130" s="240" t="s">
        <v>1855</v>
      </c>
      <c r="D130" s="240"/>
      <c r="E130" s="240"/>
      <c r="F130" s="241" t="s">
        <v>1848</v>
      </c>
      <c r="G130" s="240"/>
      <c r="H130" s="240" t="s">
        <v>1856</v>
      </c>
      <c r="I130" s="240" t="s">
        <v>1844</v>
      </c>
      <c r="J130" s="240">
        <v>15</v>
      </c>
      <c r="K130" s="260"/>
    </row>
    <row r="131" spans="2:11" ht="15" customHeight="1">
      <c r="B131" s="258"/>
      <c r="C131" s="240" t="s">
        <v>1857</v>
      </c>
      <c r="D131" s="240"/>
      <c r="E131" s="240"/>
      <c r="F131" s="241" t="s">
        <v>1848</v>
      </c>
      <c r="G131" s="240"/>
      <c r="H131" s="240" t="s">
        <v>1858</v>
      </c>
      <c r="I131" s="240" t="s">
        <v>1844</v>
      </c>
      <c r="J131" s="240">
        <v>20</v>
      </c>
      <c r="K131" s="260"/>
    </row>
    <row r="132" spans="2:11" ht="15" customHeight="1">
      <c r="B132" s="258"/>
      <c r="C132" s="240" t="s">
        <v>1859</v>
      </c>
      <c r="D132" s="240"/>
      <c r="E132" s="240"/>
      <c r="F132" s="241" t="s">
        <v>1848</v>
      </c>
      <c r="G132" s="240"/>
      <c r="H132" s="240" t="s">
        <v>1860</v>
      </c>
      <c r="I132" s="240" t="s">
        <v>1844</v>
      </c>
      <c r="J132" s="240">
        <v>20</v>
      </c>
      <c r="K132" s="260"/>
    </row>
    <row r="133" spans="2:11" ht="15" customHeight="1">
      <c r="B133" s="258"/>
      <c r="C133" s="218" t="s">
        <v>1847</v>
      </c>
      <c r="D133" s="218"/>
      <c r="E133" s="218"/>
      <c r="F133" s="238" t="s">
        <v>1848</v>
      </c>
      <c r="G133" s="218"/>
      <c r="H133" s="218" t="s">
        <v>1882</v>
      </c>
      <c r="I133" s="218" t="s">
        <v>1844</v>
      </c>
      <c r="J133" s="218">
        <v>50</v>
      </c>
      <c r="K133" s="260"/>
    </row>
    <row r="134" spans="2:11" ht="15" customHeight="1">
      <c r="B134" s="258"/>
      <c r="C134" s="218" t="s">
        <v>1861</v>
      </c>
      <c r="D134" s="218"/>
      <c r="E134" s="218"/>
      <c r="F134" s="238" t="s">
        <v>1848</v>
      </c>
      <c r="G134" s="218"/>
      <c r="H134" s="218" t="s">
        <v>1882</v>
      </c>
      <c r="I134" s="218" t="s">
        <v>1844</v>
      </c>
      <c r="J134" s="218">
        <v>50</v>
      </c>
      <c r="K134" s="260"/>
    </row>
    <row r="135" spans="2:11" ht="15" customHeight="1">
      <c r="B135" s="258"/>
      <c r="C135" s="218" t="s">
        <v>1867</v>
      </c>
      <c r="D135" s="218"/>
      <c r="E135" s="218"/>
      <c r="F135" s="238" t="s">
        <v>1848</v>
      </c>
      <c r="G135" s="218"/>
      <c r="H135" s="218" t="s">
        <v>1882</v>
      </c>
      <c r="I135" s="218" t="s">
        <v>1844</v>
      </c>
      <c r="J135" s="218">
        <v>50</v>
      </c>
      <c r="K135" s="260"/>
    </row>
    <row r="136" spans="2:11" ht="15" customHeight="1">
      <c r="B136" s="258"/>
      <c r="C136" s="218" t="s">
        <v>1869</v>
      </c>
      <c r="D136" s="218"/>
      <c r="E136" s="218"/>
      <c r="F136" s="238" t="s">
        <v>1848</v>
      </c>
      <c r="G136" s="218"/>
      <c r="H136" s="218" t="s">
        <v>1882</v>
      </c>
      <c r="I136" s="218" t="s">
        <v>1844</v>
      </c>
      <c r="J136" s="218">
        <v>50</v>
      </c>
      <c r="K136" s="260"/>
    </row>
    <row r="137" spans="2:11" ht="15" customHeight="1">
      <c r="B137" s="258"/>
      <c r="C137" s="218" t="s">
        <v>1870</v>
      </c>
      <c r="D137" s="218"/>
      <c r="E137" s="218"/>
      <c r="F137" s="238" t="s">
        <v>1848</v>
      </c>
      <c r="G137" s="218"/>
      <c r="H137" s="218" t="s">
        <v>1895</v>
      </c>
      <c r="I137" s="218" t="s">
        <v>1844</v>
      </c>
      <c r="J137" s="218">
        <v>255</v>
      </c>
      <c r="K137" s="260"/>
    </row>
    <row r="138" spans="2:11" ht="15" customHeight="1">
      <c r="B138" s="258"/>
      <c r="C138" s="218" t="s">
        <v>1872</v>
      </c>
      <c r="D138" s="218"/>
      <c r="E138" s="218"/>
      <c r="F138" s="238" t="s">
        <v>1842</v>
      </c>
      <c r="G138" s="218"/>
      <c r="H138" s="218" t="s">
        <v>1896</v>
      </c>
      <c r="I138" s="218" t="s">
        <v>1874</v>
      </c>
      <c r="J138" s="218"/>
      <c r="K138" s="260"/>
    </row>
    <row r="139" spans="2:11" ht="15" customHeight="1">
      <c r="B139" s="258"/>
      <c r="C139" s="218" t="s">
        <v>1875</v>
      </c>
      <c r="D139" s="218"/>
      <c r="E139" s="218"/>
      <c r="F139" s="238" t="s">
        <v>1842</v>
      </c>
      <c r="G139" s="218"/>
      <c r="H139" s="218" t="s">
        <v>1897</v>
      </c>
      <c r="I139" s="218" t="s">
        <v>1877</v>
      </c>
      <c r="J139" s="218"/>
      <c r="K139" s="260"/>
    </row>
    <row r="140" spans="2:11" ht="15" customHeight="1">
      <c r="B140" s="258"/>
      <c r="C140" s="218" t="s">
        <v>1878</v>
      </c>
      <c r="D140" s="218"/>
      <c r="E140" s="218"/>
      <c r="F140" s="238" t="s">
        <v>1842</v>
      </c>
      <c r="G140" s="218"/>
      <c r="H140" s="218" t="s">
        <v>1878</v>
      </c>
      <c r="I140" s="218" t="s">
        <v>1877</v>
      </c>
      <c r="J140" s="218"/>
      <c r="K140" s="260"/>
    </row>
    <row r="141" spans="2:11" ht="15" customHeight="1">
      <c r="B141" s="258"/>
      <c r="C141" s="218" t="s">
        <v>37</v>
      </c>
      <c r="D141" s="218"/>
      <c r="E141" s="218"/>
      <c r="F141" s="238" t="s">
        <v>1842</v>
      </c>
      <c r="G141" s="218"/>
      <c r="H141" s="218" t="s">
        <v>1898</v>
      </c>
      <c r="I141" s="218" t="s">
        <v>1877</v>
      </c>
      <c r="J141" s="218"/>
      <c r="K141" s="260"/>
    </row>
    <row r="142" spans="2:11" ht="15" customHeight="1">
      <c r="B142" s="258"/>
      <c r="C142" s="218" t="s">
        <v>1899</v>
      </c>
      <c r="D142" s="218"/>
      <c r="E142" s="218"/>
      <c r="F142" s="238" t="s">
        <v>1842</v>
      </c>
      <c r="G142" s="218"/>
      <c r="H142" s="218" t="s">
        <v>1900</v>
      </c>
      <c r="I142" s="218" t="s">
        <v>1877</v>
      </c>
      <c r="J142" s="218"/>
      <c r="K142" s="260"/>
    </row>
    <row r="143" spans="2:11" ht="15" customHeight="1">
      <c r="B143" s="261"/>
      <c r="C143" s="262"/>
      <c r="D143" s="262"/>
      <c r="E143" s="262"/>
      <c r="F143" s="262"/>
      <c r="G143" s="262"/>
      <c r="H143" s="262"/>
      <c r="I143" s="262"/>
      <c r="J143" s="262"/>
      <c r="K143" s="263"/>
    </row>
    <row r="144" spans="2:11" ht="18.75" customHeight="1">
      <c r="B144" s="215"/>
      <c r="C144" s="215"/>
      <c r="D144" s="215"/>
      <c r="E144" s="215"/>
      <c r="F144" s="250"/>
      <c r="G144" s="215"/>
      <c r="H144" s="215"/>
      <c r="I144" s="215"/>
      <c r="J144" s="215"/>
      <c r="K144" s="215"/>
    </row>
    <row r="145" spans="2:11" ht="18.75" customHeight="1">
      <c r="B145" s="225"/>
      <c r="C145" s="225"/>
      <c r="D145" s="225"/>
      <c r="E145" s="225"/>
      <c r="F145" s="225"/>
      <c r="G145" s="225"/>
      <c r="H145" s="225"/>
      <c r="I145" s="225"/>
      <c r="J145" s="225"/>
      <c r="K145" s="225"/>
    </row>
    <row r="146" spans="2:11" ht="7.5" customHeight="1">
      <c r="B146" s="226"/>
      <c r="C146" s="227"/>
      <c r="D146" s="227"/>
      <c r="E146" s="227"/>
      <c r="F146" s="227"/>
      <c r="G146" s="227"/>
      <c r="H146" s="227"/>
      <c r="I146" s="227"/>
      <c r="J146" s="227"/>
      <c r="K146" s="228"/>
    </row>
    <row r="147" spans="2:11" ht="45" customHeight="1">
      <c r="B147" s="229"/>
      <c r="C147" s="341" t="s">
        <v>1901</v>
      </c>
      <c r="D147" s="341"/>
      <c r="E147" s="341"/>
      <c r="F147" s="341"/>
      <c r="G147" s="341"/>
      <c r="H147" s="341"/>
      <c r="I147" s="341"/>
      <c r="J147" s="341"/>
      <c r="K147" s="230"/>
    </row>
    <row r="148" spans="2:11" ht="17.25" customHeight="1">
      <c r="B148" s="229"/>
      <c r="C148" s="231" t="s">
        <v>1836</v>
      </c>
      <c r="D148" s="231"/>
      <c r="E148" s="231"/>
      <c r="F148" s="231" t="s">
        <v>1837</v>
      </c>
      <c r="G148" s="232"/>
      <c r="H148" s="231" t="s">
        <v>53</v>
      </c>
      <c r="I148" s="231" t="s">
        <v>56</v>
      </c>
      <c r="J148" s="231" t="s">
        <v>1838</v>
      </c>
      <c r="K148" s="230"/>
    </row>
    <row r="149" spans="2:11" ht="17.25" customHeight="1">
      <c r="B149" s="229"/>
      <c r="C149" s="233" t="s">
        <v>1839</v>
      </c>
      <c r="D149" s="233"/>
      <c r="E149" s="233"/>
      <c r="F149" s="234" t="s">
        <v>1840</v>
      </c>
      <c r="G149" s="235"/>
      <c r="H149" s="233"/>
      <c r="I149" s="233"/>
      <c r="J149" s="233" t="s">
        <v>1841</v>
      </c>
      <c r="K149" s="230"/>
    </row>
    <row r="150" spans="2:11" ht="5.25" customHeight="1">
      <c r="B150" s="239"/>
      <c r="C150" s="236"/>
      <c r="D150" s="236"/>
      <c r="E150" s="236"/>
      <c r="F150" s="236"/>
      <c r="G150" s="237"/>
      <c r="H150" s="236"/>
      <c r="I150" s="236"/>
      <c r="J150" s="236"/>
      <c r="K150" s="260"/>
    </row>
    <row r="151" spans="2:11" ht="15" customHeight="1">
      <c r="B151" s="239"/>
      <c r="C151" s="264" t="s">
        <v>1845</v>
      </c>
      <c r="D151" s="218"/>
      <c r="E151" s="218"/>
      <c r="F151" s="265" t="s">
        <v>1842</v>
      </c>
      <c r="G151" s="218"/>
      <c r="H151" s="264" t="s">
        <v>1882</v>
      </c>
      <c r="I151" s="264" t="s">
        <v>1844</v>
      </c>
      <c r="J151" s="264">
        <v>120</v>
      </c>
      <c r="K151" s="260"/>
    </row>
    <row r="152" spans="2:11" ht="15" customHeight="1">
      <c r="B152" s="239"/>
      <c r="C152" s="264" t="s">
        <v>1891</v>
      </c>
      <c r="D152" s="218"/>
      <c r="E152" s="218"/>
      <c r="F152" s="265" t="s">
        <v>1842</v>
      </c>
      <c r="G152" s="218"/>
      <c r="H152" s="264" t="s">
        <v>1902</v>
      </c>
      <c r="I152" s="264" t="s">
        <v>1844</v>
      </c>
      <c r="J152" s="264" t="s">
        <v>1893</v>
      </c>
      <c r="K152" s="260"/>
    </row>
    <row r="153" spans="2:11" ht="15" customHeight="1">
      <c r="B153" s="239"/>
      <c r="C153" s="264" t="s">
        <v>84</v>
      </c>
      <c r="D153" s="218"/>
      <c r="E153" s="218"/>
      <c r="F153" s="265" t="s">
        <v>1842</v>
      </c>
      <c r="G153" s="218"/>
      <c r="H153" s="264" t="s">
        <v>1903</v>
      </c>
      <c r="I153" s="264" t="s">
        <v>1844</v>
      </c>
      <c r="J153" s="264" t="s">
        <v>1893</v>
      </c>
      <c r="K153" s="260"/>
    </row>
    <row r="154" spans="2:11" ht="15" customHeight="1">
      <c r="B154" s="239"/>
      <c r="C154" s="264" t="s">
        <v>1847</v>
      </c>
      <c r="D154" s="218"/>
      <c r="E154" s="218"/>
      <c r="F154" s="265" t="s">
        <v>1848</v>
      </c>
      <c r="G154" s="218"/>
      <c r="H154" s="264" t="s">
        <v>1882</v>
      </c>
      <c r="I154" s="264" t="s">
        <v>1844</v>
      </c>
      <c r="J154" s="264">
        <v>50</v>
      </c>
      <c r="K154" s="260"/>
    </row>
    <row r="155" spans="2:11" ht="15" customHeight="1">
      <c r="B155" s="239"/>
      <c r="C155" s="264" t="s">
        <v>1850</v>
      </c>
      <c r="D155" s="218"/>
      <c r="E155" s="218"/>
      <c r="F155" s="265" t="s">
        <v>1842</v>
      </c>
      <c r="G155" s="218"/>
      <c r="H155" s="264" t="s">
        <v>1882</v>
      </c>
      <c r="I155" s="264" t="s">
        <v>1852</v>
      </c>
      <c r="J155" s="264"/>
      <c r="K155" s="260"/>
    </row>
    <row r="156" spans="2:11" ht="15" customHeight="1">
      <c r="B156" s="239"/>
      <c r="C156" s="264" t="s">
        <v>1861</v>
      </c>
      <c r="D156" s="218"/>
      <c r="E156" s="218"/>
      <c r="F156" s="265" t="s">
        <v>1848</v>
      </c>
      <c r="G156" s="218"/>
      <c r="H156" s="264" t="s">
        <v>1882</v>
      </c>
      <c r="I156" s="264" t="s">
        <v>1844</v>
      </c>
      <c r="J156" s="264">
        <v>50</v>
      </c>
      <c r="K156" s="260"/>
    </row>
    <row r="157" spans="2:11" ht="15" customHeight="1">
      <c r="B157" s="239"/>
      <c r="C157" s="264" t="s">
        <v>1869</v>
      </c>
      <c r="D157" s="218"/>
      <c r="E157" s="218"/>
      <c r="F157" s="265" t="s">
        <v>1848</v>
      </c>
      <c r="G157" s="218"/>
      <c r="H157" s="264" t="s">
        <v>1882</v>
      </c>
      <c r="I157" s="264" t="s">
        <v>1844</v>
      </c>
      <c r="J157" s="264">
        <v>50</v>
      </c>
      <c r="K157" s="260"/>
    </row>
    <row r="158" spans="2:11" ht="15" customHeight="1">
      <c r="B158" s="239"/>
      <c r="C158" s="264" t="s">
        <v>1867</v>
      </c>
      <c r="D158" s="218"/>
      <c r="E158" s="218"/>
      <c r="F158" s="265" t="s">
        <v>1848</v>
      </c>
      <c r="G158" s="218"/>
      <c r="H158" s="264" t="s">
        <v>1882</v>
      </c>
      <c r="I158" s="264" t="s">
        <v>1844</v>
      </c>
      <c r="J158" s="264">
        <v>50</v>
      </c>
      <c r="K158" s="260"/>
    </row>
    <row r="159" spans="2:11" ht="15" customHeight="1">
      <c r="B159" s="239"/>
      <c r="C159" s="264" t="s">
        <v>111</v>
      </c>
      <c r="D159" s="218"/>
      <c r="E159" s="218"/>
      <c r="F159" s="265" t="s">
        <v>1842</v>
      </c>
      <c r="G159" s="218"/>
      <c r="H159" s="264" t="s">
        <v>1904</v>
      </c>
      <c r="I159" s="264" t="s">
        <v>1844</v>
      </c>
      <c r="J159" s="264" t="s">
        <v>1905</v>
      </c>
      <c r="K159" s="260"/>
    </row>
    <row r="160" spans="2:11" ht="15" customHeight="1">
      <c r="B160" s="239"/>
      <c r="C160" s="264" t="s">
        <v>1906</v>
      </c>
      <c r="D160" s="218"/>
      <c r="E160" s="218"/>
      <c r="F160" s="265" t="s">
        <v>1842</v>
      </c>
      <c r="G160" s="218"/>
      <c r="H160" s="264" t="s">
        <v>1907</v>
      </c>
      <c r="I160" s="264" t="s">
        <v>1877</v>
      </c>
      <c r="J160" s="264"/>
      <c r="K160" s="260"/>
    </row>
    <row r="161" spans="2:11" ht="15" customHeight="1">
      <c r="B161" s="266"/>
      <c r="C161" s="248"/>
      <c r="D161" s="248"/>
      <c r="E161" s="248"/>
      <c r="F161" s="248"/>
      <c r="G161" s="248"/>
      <c r="H161" s="248"/>
      <c r="I161" s="248"/>
      <c r="J161" s="248"/>
      <c r="K161" s="267"/>
    </row>
    <row r="162" spans="2:11" ht="18.75" customHeight="1">
      <c r="B162" s="215"/>
      <c r="C162" s="218"/>
      <c r="D162" s="218"/>
      <c r="E162" s="218"/>
      <c r="F162" s="238"/>
      <c r="G162" s="218"/>
      <c r="H162" s="218"/>
      <c r="I162" s="218"/>
      <c r="J162" s="218"/>
      <c r="K162" s="215"/>
    </row>
    <row r="163" spans="2:11" ht="18.75" customHeight="1">
      <c r="B163" s="225"/>
      <c r="C163" s="225"/>
      <c r="D163" s="225"/>
      <c r="E163" s="225"/>
      <c r="F163" s="225"/>
      <c r="G163" s="225"/>
      <c r="H163" s="225"/>
      <c r="I163" s="225"/>
      <c r="J163" s="225"/>
      <c r="K163" s="225"/>
    </row>
    <row r="164" spans="2:11" ht="7.5" customHeight="1">
      <c r="B164" s="207"/>
      <c r="C164" s="208"/>
      <c r="D164" s="208"/>
      <c r="E164" s="208"/>
      <c r="F164" s="208"/>
      <c r="G164" s="208"/>
      <c r="H164" s="208"/>
      <c r="I164" s="208"/>
      <c r="J164" s="208"/>
      <c r="K164" s="209"/>
    </row>
    <row r="165" spans="2:11" ht="45" customHeight="1">
      <c r="B165" s="210"/>
      <c r="C165" s="339" t="s">
        <v>1908</v>
      </c>
      <c r="D165" s="339"/>
      <c r="E165" s="339"/>
      <c r="F165" s="339"/>
      <c r="G165" s="339"/>
      <c r="H165" s="339"/>
      <c r="I165" s="339"/>
      <c r="J165" s="339"/>
      <c r="K165" s="211"/>
    </row>
    <row r="166" spans="2:11" ht="17.25" customHeight="1">
      <c r="B166" s="210"/>
      <c r="C166" s="231" t="s">
        <v>1836</v>
      </c>
      <c r="D166" s="231"/>
      <c r="E166" s="231"/>
      <c r="F166" s="231" t="s">
        <v>1837</v>
      </c>
      <c r="G166" s="268"/>
      <c r="H166" s="269" t="s">
        <v>53</v>
      </c>
      <c r="I166" s="269" t="s">
        <v>56</v>
      </c>
      <c r="J166" s="231" t="s">
        <v>1838</v>
      </c>
      <c r="K166" s="211"/>
    </row>
    <row r="167" spans="2:11" ht="17.25" customHeight="1">
      <c r="B167" s="212"/>
      <c r="C167" s="233" t="s">
        <v>1839</v>
      </c>
      <c r="D167" s="233"/>
      <c r="E167" s="233"/>
      <c r="F167" s="234" t="s">
        <v>1840</v>
      </c>
      <c r="G167" s="270"/>
      <c r="H167" s="271"/>
      <c r="I167" s="271"/>
      <c r="J167" s="233" t="s">
        <v>1841</v>
      </c>
      <c r="K167" s="213"/>
    </row>
    <row r="168" spans="2:11" ht="5.25" customHeight="1">
      <c r="B168" s="239"/>
      <c r="C168" s="236"/>
      <c r="D168" s="236"/>
      <c r="E168" s="236"/>
      <c r="F168" s="236"/>
      <c r="G168" s="237"/>
      <c r="H168" s="236"/>
      <c r="I168" s="236"/>
      <c r="J168" s="236"/>
      <c r="K168" s="260"/>
    </row>
    <row r="169" spans="2:11" ht="15" customHeight="1">
      <c r="B169" s="239"/>
      <c r="C169" s="218" t="s">
        <v>1845</v>
      </c>
      <c r="D169" s="218"/>
      <c r="E169" s="218"/>
      <c r="F169" s="238" t="s">
        <v>1842</v>
      </c>
      <c r="G169" s="218"/>
      <c r="H169" s="218" t="s">
        <v>1882</v>
      </c>
      <c r="I169" s="218" t="s">
        <v>1844</v>
      </c>
      <c r="J169" s="218">
        <v>120</v>
      </c>
      <c r="K169" s="260"/>
    </row>
    <row r="170" spans="2:11" ht="15" customHeight="1">
      <c r="B170" s="239"/>
      <c r="C170" s="218" t="s">
        <v>1891</v>
      </c>
      <c r="D170" s="218"/>
      <c r="E170" s="218"/>
      <c r="F170" s="238" t="s">
        <v>1842</v>
      </c>
      <c r="G170" s="218"/>
      <c r="H170" s="218" t="s">
        <v>1892</v>
      </c>
      <c r="I170" s="218" t="s">
        <v>1844</v>
      </c>
      <c r="J170" s="218" t="s">
        <v>1893</v>
      </c>
      <c r="K170" s="260"/>
    </row>
    <row r="171" spans="2:11" ht="15" customHeight="1">
      <c r="B171" s="239"/>
      <c r="C171" s="218" t="s">
        <v>84</v>
      </c>
      <c r="D171" s="218"/>
      <c r="E171" s="218"/>
      <c r="F171" s="238" t="s">
        <v>1842</v>
      </c>
      <c r="G171" s="218"/>
      <c r="H171" s="218" t="s">
        <v>1909</v>
      </c>
      <c r="I171" s="218" t="s">
        <v>1844</v>
      </c>
      <c r="J171" s="218" t="s">
        <v>1893</v>
      </c>
      <c r="K171" s="260"/>
    </row>
    <row r="172" spans="2:11" ht="15" customHeight="1">
      <c r="B172" s="239"/>
      <c r="C172" s="218" t="s">
        <v>1847</v>
      </c>
      <c r="D172" s="218"/>
      <c r="E172" s="218"/>
      <c r="F172" s="238" t="s">
        <v>1848</v>
      </c>
      <c r="G172" s="218"/>
      <c r="H172" s="218" t="s">
        <v>1909</v>
      </c>
      <c r="I172" s="218" t="s">
        <v>1844</v>
      </c>
      <c r="J172" s="218">
        <v>50</v>
      </c>
      <c r="K172" s="260"/>
    </row>
    <row r="173" spans="2:11" ht="15" customHeight="1">
      <c r="B173" s="239"/>
      <c r="C173" s="218" t="s">
        <v>1850</v>
      </c>
      <c r="D173" s="218"/>
      <c r="E173" s="218"/>
      <c r="F173" s="238" t="s">
        <v>1842</v>
      </c>
      <c r="G173" s="218"/>
      <c r="H173" s="218" t="s">
        <v>1909</v>
      </c>
      <c r="I173" s="218" t="s">
        <v>1852</v>
      </c>
      <c r="J173" s="218"/>
      <c r="K173" s="260"/>
    </row>
    <row r="174" spans="2:11" ht="15" customHeight="1">
      <c r="B174" s="239"/>
      <c r="C174" s="218" t="s">
        <v>1861</v>
      </c>
      <c r="D174" s="218"/>
      <c r="E174" s="218"/>
      <c r="F174" s="238" t="s">
        <v>1848</v>
      </c>
      <c r="G174" s="218"/>
      <c r="H174" s="218" t="s">
        <v>1909</v>
      </c>
      <c r="I174" s="218" t="s">
        <v>1844</v>
      </c>
      <c r="J174" s="218">
        <v>50</v>
      </c>
      <c r="K174" s="260"/>
    </row>
    <row r="175" spans="2:11" ht="15" customHeight="1">
      <c r="B175" s="239"/>
      <c r="C175" s="218" t="s">
        <v>1869</v>
      </c>
      <c r="D175" s="218"/>
      <c r="E175" s="218"/>
      <c r="F175" s="238" t="s">
        <v>1848</v>
      </c>
      <c r="G175" s="218"/>
      <c r="H175" s="218" t="s">
        <v>1909</v>
      </c>
      <c r="I175" s="218" t="s">
        <v>1844</v>
      </c>
      <c r="J175" s="218">
        <v>50</v>
      </c>
      <c r="K175" s="260"/>
    </row>
    <row r="176" spans="2:11" ht="15" customHeight="1">
      <c r="B176" s="239"/>
      <c r="C176" s="218" t="s">
        <v>1867</v>
      </c>
      <c r="D176" s="218"/>
      <c r="E176" s="218"/>
      <c r="F176" s="238" t="s">
        <v>1848</v>
      </c>
      <c r="G176" s="218"/>
      <c r="H176" s="218" t="s">
        <v>1909</v>
      </c>
      <c r="I176" s="218" t="s">
        <v>1844</v>
      </c>
      <c r="J176" s="218">
        <v>50</v>
      </c>
      <c r="K176" s="260"/>
    </row>
    <row r="177" spans="2:11" ht="15" customHeight="1">
      <c r="B177" s="239"/>
      <c r="C177" s="218" t="s">
        <v>119</v>
      </c>
      <c r="D177" s="218"/>
      <c r="E177" s="218"/>
      <c r="F177" s="238" t="s">
        <v>1842</v>
      </c>
      <c r="G177" s="218"/>
      <c r="H177" s="218" t="s">
        <v>1910</v>
      </c>
      <c r="I177" s="218" t="s">
        <v>1911</v>
      </c>
      <c r="J177" s="218"/>
      <c r="K177" s="260"/>
    </row>
    <row r="178" spans="2:11" ht="15" customHeight="1">
      <c r="B178" s="239"/>
      <c r="C178" s="218" t="s">
        <v>56</v>
      </c>
      <c r="D178" s="218"/>
      <c r="E178" s="218"/>
      <c r="F178" s="238" t="s">
        <v>1842</v>
      </c>
      <c r="G178" s="218"/>
      <c r="H178" s="218" t="s">
        <v>1912</v>
      </c>
      <c r="I178" s="218" t="s">
        <v>1913</v>
      </c>
      <c r="J178" s="218">
        <v>1</v>
      </c>
      <c r="K178" s="260"/>
    </row>
    <row r="179" spans="2:11" ht="15" customHeight="1">
      <c r="B179" s="239"/>
      <c r="C179" s="218" t="s">
        <v>52</v>
      </c>
      <c r="D179" s="218"/>
      <c r="E179" s="218"/>
      <c r="F179" s="238" t="s">
        <v>1842</v>
      </c>
      <c r="G179" s="218"/>
      <c r="H179" s="218" t="s">
        <v>1914</v>
      </c>
      <c r="I179" s="218" t="s">
        <v>1844</v>
      </c>
      <c r="J179" s="218">
        <v>20</v>
      </c>
      <c r="K179" s="260"/>
    </row>
    <row r="180" spans="2:11" ht="15" customHeight="1">
      <c r="B180" s="239"/>
      <c r="C180" s="218" t="s">
        <v>53</v>
      </c>
      <c r="D180" s="218"/>
      <c r="E180" s="218"/>
      <c r="F180" s="238" t="s">
        <v>1842</v>
      </c>
      <c r="G180" s="218"/>
      <c r="H180" s="218" t="s">
        <v>1915</v>
      </c>
      <c r="I180" s="218" t="s">
        <v>1844</v>
      </c>
      <c r="J180" s="218">
        <v>255</v>
      </c>
      <c r="K180" s="260"/>
    </row>
    <row r="181" spans="2:11" ht="15" customHeight="1">
      <c r="B181" s="239"/>
      <c r="C181" s="218" t="s">
        <v>120</v>
      </c>
      <c r="D181" s="218"/>
      <c r="E181" s="218"/>
      <c r="F181" s="238" t="s">
        <v>1842</v>
      </c>
      <c r="G181" s="218"/>
      <c r="H181" s="218" t="s">
        <v>1806</v>
      </c>
      <c r="I181" s="218" t="s">
        <v>1844</v>
      </c>
      <c r="J181" s="218">
        <v>10</v>
      </c>
      <c r="K181" s="260"/>
    </row>
    <row r="182" spans="2:11" ht="15" customHeight="1">
      <c r="B182" s="239"/>
      <c r="C182" s="218" t="s">
        <v>121</v>
      </c>
      <c r="D182" s="218"/>
      <c r="E182" s="218"/>
      <c r="F182" s="238" t="s">
        <v>1842</v>
      </c>
      <c r="G182" s="218"/>
      <c r="H182" s="218" t="s">
        <v>1916</v>
      </c>
      <c r="I182" s="218" t="s">
        <v>1877</v>
      </c>
      <c r="J182" s="218"/>
      <c r="K182" s="260"/>
    </row>
    <row r="183" spans="2:11" ht="15" customHeight="1">
      <c r="B183" s="239"/>
      <c r="C183" s="218" t="s">
        <v>1917</v>
      </c>
      <c r="D183" s="218"/>
      <c r="E183" s="218"/>
      <c r="F183" s="238" t="s">
        <v>1842</v>
      </c>
      <c r="G183" s="218"/>
      <c r="H183" s="218" t="s">
        <v>1918</v>
      </c>
      <c r="I183" s="218" t="s">
        <v>1877</v>
      </c>
      <c r="J183" s="218"/>
      <c r="K183" s="260"/>
    </row>
    <row r="184" spans="2:11" ht="15" customHeight="1">
      <c r="B184" s="239"/>
      <c r="C184" s="218" t="s">
        <v>1906</v>
      </c>
      <c r="D184" s="218"/>
      <c r="E184" s="218"/>
      <c r="F184" s="238" t="s">
        <v>1842</v>
      </c>
      <c r="G184" s="218"/>
      <c r="H184" s="218" t="s">
        <v>1919</v>
      </c>
      <c r="I184" s="218" t="s">
        <v>1877</v>
      </c>
      <c r="J184" s="218"/>
      <c r="K184" s="260"/>
    </row>
    <row r="185" spans="2:11" ht="15" customHeight="1">
      <c r="B185" s="239"/>
      <c r="C185" s="218" t="s">
        <v>123</v>
      </c>
      <c r="D185" s="218"/>
      <c r="E185" s="218"/>
      <c r="F185" s="238" t="s">
        <v>1848</v>
      </c>
      <c r="G185" s="218"/>
      <c r="H185" s="218" t="s">
        <v>1920</v>
      </c>
      <c r="I185" s="218" t="s">
        <v>1844</v>
      </c>
      <c r="J185" s="218">
        <v>50</v>
      </c>
      <c r="K185" s="260"/>
    </row>
    <row r="186" spans="2:11" ht="15" customHeight="1">
      <c r="B186" s="239"/>
      <c r="C186" s="218" t="s">
        <v>1921</v>
      </c>
      <c r="D186" s="218"/>
      <c r="E186" s="218"/>
      <c r="F186" s="238" t="s">
        <v>1848</v>
      </c>
      <c r="G186" s="218"/>
      <c r="H186" s="218" t="s">
        <v>1922</v>
      </c>
      <c r="I186" s="218" t="s">
        <v>1923</v>
      </c>
      <c r="J186" s="218"/>
      <c r="K186" s="260"/>
    </row>
    <row r="187" spans="2:11" ht="15" customHeight="1">
      <c r="B187" s="239"/>
      <c r="C187" s="218" t="s">
        <v>1924</v>
      </c>
      <c r="D187" s="218"/>
      <c r="E187" s="218"/>
      <c r="F187" s="238" t="s">
        <v>1848</v>
      </c>
      <c r="G187" s="218"/>
      <c r="H187" s="218" t="s">
        <v>1925</v>
      </c>
      <c r="I187" s="218" t="s">
        <v>1923</v>
      </c>
      <c r="J187" s="218"/>
      <c r="K187" s="260"/>
    </row>
    <row r="188" spans="2:11" ht="15" customHeight="1">
      <c r="B188" s="239"/>
      <c r="C188" s="218" t="s">
        <v>1926</v>
      </c>
      <c r="D188" s="218"/>
      <c r="E188" s="218"/>
      <c r="F188" s="238" t="s">
        <v>1848</v>
      </c>
      <c r="G188" s="218"/>
      <c r="H188" s="218" t="s">
        <v>1927</v>
      </c>
      <c r="I188" s="218" t="s">
        <v>1923</v>
      </c>
      <c r="J188" s="218"/>
      <c r="K188" s="260"/>
    </row>
    <row r="189" spans="2:11" ht="15" customHeight="1">
      <c r="B189" s="239"/>
      <c r="C189" s="272" t="s">
        <v>1928</v>
      </c>
      <c r="D189" s="218"/>
      <c r="E189" s="218"/>
      <c r="F189" s="238" t="s">
        <v>1848</v>
      </c>
      <c r="G189" s="218"/>
      <c r="H189" s="218" t="s">
        <v>1929</v>
      </c>
      <c r="I189" s="218" t="s">
        <v>1930</v>
      </c>
      <c r="J189" s="273" t="s">
        <v>1931</v>
      </c>
      <c r="K189" s="260"/>
    </row>
    <row r="190" spans="2:11" ht="15" customHeight="1">
      <c r="B190" s="239"/>
      <c r="C190" s="224" t="s">
        <v>41</v>
      </c>
      <c r="D190" s="218"/>
      <c r="E190" s="218"/>
      <c r="F190" s="238" t="s">
        <v>1842</v>
      </c>
      <c r="G190" s="218"/>
      <c r="H190" s="215" t="s">
        <v>1932</v>
      </c>
      <c r="I190" s="218" t="s">
        <v>1933</v>
      </c>
      <c r="J190" s="218"/>
      <c r="K190" s="260"/>
    </row>
    <row r="191" spans="2:11" ht="15" customHeight="1">
      <c r="B191" s="239"/>
      <c r="C191" s="224" t="s">
        <v>1934</v>
      </c>
      <c r="D191" s="218"/>
      <c r="E191" s="218"/>
      <c r="F191" s="238" t="s">
        <v>1842</v>
      </c>
      <c r="G191" s="218"/>
      <c r="H191" s="218" t="s">
        <v>1935</v>
      </c>
      <c r="I191" s="218" t="s">
        <v>1877</v>
      </c>
      <c r="J191" s="218"/>
      <c r="K191" s="260"/>
    </row>
    <row r="192" spans="2:11" ht="15" customHeight="1">
      <c r="B192" s="239"/>
      <c r="C192" s="224" t="s">
        <v>1936</v>
      </c>
      <c r="D192" s="218"/>
      <c r="E192" s="218"/>
      <c r="F192" s="238" t="s">
        <v>1842</v>
      </c>
      <c r="G192" s="218"/>
      <c r="H192" s="218" t="s">
        <v>1937</v>
      </c>
      <c r="I192" s="218" t="s">
        <v>1877</v>
      </c>
      <c r="J192" s="218"/>
      <c r="K192" s="260"/>
    </row>
    <row r="193" spans="2:11" ht="15" customHeight="1">
      <c r="B193" s="239"/>
      <c r="C193" s="224" t="s">
        <v>1938</v>
      </c>
      <c r="D193" s="218"/>
      <c r="E193" s="218"/>
      <c r="F193" s="238" t="s">
        <v>1848</v>
      </c>
      <c r="G193" s="218"/>
      <c r="H193" s="218" t="s">
        <v>1939</v>
      </c>
      <c r="I193" s="218" t="s">
        <v>1877</v>
      </c>
      <c r="J193" s="218"/>
      <c r="K193" s="260"/>
    </row>
    <row r="194" spans="2:11" ht="15" customHeight="1">
      <c r="B194" s="266"/>
      <c r="C194" s="274"/>
      <c r="D194" s="248"/>
      <c r="E194" s="248"/>
      <c r="F194" s="248"/>
      <c r="G194" s="248"/>
      <c r="H194" s="248"/>
      <c r="I194" s="248"/>
      <c r="J194" s="248"/>
      <c r="K194" s="267"/>
    </row>
    <row r="195" spans="2:11" ht="18.75" customHeight="1">
      <c r="B195" s="215"/>
      <c r="C195" s="218"/>
      <c r="D195" s="218"/>
      <c r="E195" s="218"/>
      <c r="F195" s="238"/>
      <c r="G195" s="218"/>
      <c r="H195" s="218"/>
      <c r="I195" s="218"/>
      <c r="J195" s="218"/>
      <c r="K195" s="215"/>
    </row>
    <row r="196" spans="2:11" ht="18.75" customHeight="1">
      <c r="B196" s="215"/>
      <c r="C196" s="218"/>
      <c r="D196" s="218"/>
      <c r="E196" s="218"/>
      <c r="F196" s="238"/>
      <c r="G196" s="218"/>
      <c r="H196" s="218"/>
      <c r="I196" s="218"/>
      <c r="J196" s="218"/>
      <c r="K196" s="215"/>
    </row>
    <row r="197" spans="2:11" ht="18.75" customHeight="1">
      <c r="B197" s="225"/>
      <c r="C197" s="225"/>
      <c r="D197" s="225"/>
      <c r="E197" s="225"/>
      <c r="F197" s="225"/>
      <c r="G197" s="225"/>
      <c r="H197" s="225"/>
      <c r="I197" s="225"/>
      <c r="J197" s="225"/>
      <c r="K197" s="225"/>
    </row>
    <row r="198" spans="2:11" ht="13.5">
      <c r="B198" s="207"/>
      <c r="C198" s="208"/>
      <c r="D198" s="208"/>
      <c r="E198" s="208"/>
      <c r="F198" s="208"/>
      <c r="G198" s="208"/>
      <c r="H198" s="208"/>
      <c r="I198" s="208"/>
      <c r="J198" s="208"/>
      <c r="K198" s="209"/>
    </row>
    <row r="199" spans="2:11" ht="21">
      <c r="B199" s="210"/>
      <c r="C199" s="339" t="s">
        <v>1940</v>
      </c>
      <c r="D199" s="339"/>
      <c r="E199" s="339"/>
      <c r="F199" s="339"/>
      <c r="G199" s="339"/>
      <c r="H199" s="339"/>
      <c r="I199" s="339"/>
      <c r="J199" s="339"/>
      <c r="K199" s="211"/>
    </row>
    <row r="200" spans="2:11" ht="25.5" customHeight="1">
      <c r="B200" s="210"/>
      <c r="C200" s="275" t="s">
        <v>1941</v>
      </c>
      <c r="D200" s="275"/>
      <c r="E200" s="275"/>
      <c r="F200" s="275" t="s">
        <v>1942</v>
      </c>
      <c r="G200" s="276"/>
      <c r="H200" s="338" t="s">
        <v>1943</v>
      </c>
      <c r="I200" s="338"/>
      <c r="J200" s="338"/>
      <c r="K200" s="211"/>
    </row>
    <row r="201" spans="2:11" ht="5.25" customHeight="1">
      <c r="B201" s="239"/>
      <c r="C201" s="236"/>
      <c r="D201" s="236"/>
      <c r="E201" s="236"/>
      <c r="F201" s="236"/>
      <c r="G201" s="218"/>
      <c r="H201" s="236"/>
      <c r="I201" s="236"/>
      <c r="J201" s="236"/>
      <c r="K201" s="260"/>
    </row>
    <row r="202" spans="2:11" ht="15" customHeight="1">
      <c r="B202" s="239"/>
      <c r="C202" s="218" t="s">
        <v>1933</v>
      </c>
      <c r="D202" s="218"/>
      <c r="E202" s="218"/>
      <c r="F202" s="238" t="s">
        <v>42</v>
      </c>
      <c r="G202" s="218"/>
      <c r="H202" s="337" t="s">
        <v>1944</v>
      </c>
      <c r="I202" s="337"/>
      <c r="J202" s="337"/>
      <c r="K202" s="260"/>
    </row>
    <row r="203" spans="2:11" ht="15" customHeight="1">
      <c r="B203" s="239"/>
      <c r="C203" s="245"/>
      <c r="D203" s="218"/>
      <c r="E203" s="218"/>
      <c r="F203" s="238" t="s">
        <v>43</v>
      </c>
      <c r="G203" s="218"/>
      <c r="H203" s="337" t="s">
        <v>1945</v>
      </c>
      <c r="I203" s="337"/>
      <c r="J203" s="337"/>
      <c r="K203" s="260"/>
    </row>
    <row r="204" spans="2:11" ht="15" customHeight="1">
      <c r="B204" s="239"/>
      <c r="C204" s="245"/>
      <c r="D204" s="218"/>
      <c r="E204" s="218"/>
      <c r="F204" s="238" t="s">
        <v>46</v>
      </c>
      <c r="G204" s="218"/>
      <c r="H204" s="337" t="s">
        <v>1946</v>
      </c>
      <c r="I204" s="337"/>
      <c r="J204" s="337"/>
      <c r="K204" s="260"/>
    </row>
    <row r="205" spans="2:11" ht="15" customHeight="1">
      <c r="B205" s="239"/>
      <c r="C205" s="218"/>
      <c r="D205" s="218"/>
      <c r="E205" s="218"/>
      <c r="F205" s="238" t="s">
        <v>44</v>
      </c>
      <c r="G205" s="218"/>
      <c r="H205" s="337" t="s">
        <v>1947</v>
      </c>
      <c r="I205" s="337"/>
      <c r="J205" s="337"/>
      <c r="K205" s="260"/>
    </row>
    <row r="206" spans="2:11" ht="15" customHeight="1">
      <c r="B206" s="239"/>
      <c r="C206" s="218"/>
      <c r="D206" s="218"/>
      <c r="E206" s="218"/>
      <c r="F206" s="238" t="s">
        <v>45</v>
      </c>
      <c r="G206" s="218"/>
      <c r="H206" s="337" t="s">
        <v>1948</v>
      </c>
      <c r="I206" s="337"/>
      <c r="J206" s="337"/>
      <c r="K206" s="260"/>
    </row>
    <row r="207" spans="2:11" ht="15" customHeight="1">
      <c r="B207" s="239"/>
      <c r="C207" s="218"/>
      <c r="D207" s="218"/>
      <c r="E207" s="218"/>
      <c r="F207" s="238"/>
      <c r="G207" s="218"/>
      <c r="H207" s="218"/>
      <c r="I207" s="218"/>
      <c r="J207" s="218"/>
      <c r="K207" s="260"/>
    </row>
    <row r="208" spans="2:11" ht="15" customHeight="1">
      <c r="B208" s="239"/>
      <c r="C208" s="218" t="s">
        <v>1889</v>
      </c>
      <c r="D208" s="218"/>
      <c r="E208" s="218"/>
      <c r="F208" s="238" t="s">
        <v>77</v>
      </c>
      <c r="G208" s="218"/>
      <c r="H208" s="337" t="s">
        <v>1949</v>
      </c>
      <c r="I208" s="337"/>
      <c r="J208" s="337"/>
      <c r="K208" s="260"/>
    </row>
    <row r="209" spans="2:11" ht="15" customHeight="1">
      <c r="B209" s="239"/>
      <c r="C209" s="245"/>
      <c r="D209" s="218"/>
      <c r="E209" s="218"/>
      <c r="F209" s="238" t="s">
        <v>1785</v>
      </c>
      <c r="G209" s="218"/>
      <c r="H209" s="337" t="s">
        <v>1786</v>
      </c>
      <c r="I209" s="337"/>
      <c r="J209" s="337"/>
      <c r="K209" s="260"/>
    </row>
    <row r="210" spans="2:11" ht="15" customHeight="1">
      <c r="B210" s="239"/>
      <c r="C210" s="218"/>
      <c r="D210" s="218"/>
      <c r="E210" s="218"/>
      <c r="F210" s="238" t="s">
        <v>1783</v>
      </c>
      <c r="G210" s="218"/>
      <c r="H210" s="337" t="s">
        <v>1950</v>
      </c>
      <c r="I210" s="337"/>
      <c r="J210" s="337"/>
      <c r="K210" s="260"/>
    </row>
    <row r="211" spans="2:11" ht="15" customHeight="1">
      <c r="B211" s="277"/>
      <c r="C211" s="245"/>
      <c r="D211" s="245"/>
      <c r="E211" s="245"/>
      <c r="F211" s="238" t="s">
        <v>1787</v>
      </c>
      <c r="G211" s="224"/>
      <c r="H211" s="336" t="s">
        <v>1788</v>
      </c>
      <c r="I211" s="336"/>
      <c r="J211" s="336"/>
      <c r="K211" s="278"/>
    </row>
    <row r="212" spans="2:11" ht="15" customHeight="1">
      <c r="B212" s="277"/>
      <c r="C212" s="245"/>
      <c r="D212" s="245"/>
      <c r="E212" s="245"/>
      <c r="F212" s="238" t="s">
        <v>1789</v>
      </c>
      <c r="G212" s="224"/>
      <c r="H212" s="336" t="s">
        <v>1951</v>
      </c>
      <c r="I212" s="336"/>
      <c r="J212" s="336"/>
      <c r="K212" s="278"/>
    </row>
    <row r="213" spans="2:11" ht="15" customHeight="1">
      <c r="B213" s="277"/>
      <c r="C213" s="245"/>
      <c r="D213" s="245"/>
      <c r="E213" s="245"/>
      <c r="F213" s="279"/>
      <c r="G213" s="224"/>
      <c r="H213" s="280"/>
      <c r="I213" s="280"/>
      <c r="J213" s="280"/>
      <c r="K213" s="278"/>
    </row>
    <row r="214" spans="2:11" ht="15" customHeight="1">
      <c r="B214" s="277"/>
      <c r="C214" s="218" t="s">
        <v>1913</v>
      </c>
      <c r="D214" s="245"/>
      <c r="E214" s="245"/>
      <c r="F214" s="238">
        <v>1</v>
      </c>
      <c r="G214" s="224"/>
      <c r="H214" s="336" t="s">
        <v>1952</v>
      </c>
      <c r="I214" s="336"/>
      <c r="J214" s="336"/>
      <c r="K214" s="278"/>
    </row>
    <row r="215" spans="2:11" ht="15" customHeight="1">
      <c r="B215" s="277"/>
      <c r="C215" s="245"/>
      <c r="D215" s="245"/>
      <c r="E215" s="245"/>
      <c r="F215" s="238">
        <v>2</v>
      </c>
      <c r="G215" s="224"/>
      <c r="H215" s="336" t="s">
        <v>1953</v>
      </c>
      <c r="I215" s="336"/>
      <c r="J215" s="336"/>
      <c r="K215" s="278"/>
    </row>
    <row r="216" spans="2:11" ht="15" customHeight="1">
      <c r="B216" s="277"/>
      <c r="C216" s="245"/>
      <c r="D216" s="245"/>
      <c r="E216" s="245"/>
      <c r="F216" s="238">
        <v>3</v>
      </c>
      <c r="G216" s="224"/>
      <c r="H216" s="336" t="s">
        <v>1954</v>
      </c>
      <c r="I216" s="336"/>
      <c r="J216" s="336"/>
      <c r="K216" s="278"/>
    </row>
    <row r="217" spans="2:11" ht="15" customHeight="1">
      <c r="B217" s="277"/>
      <c r="C217" s="245"/>
      <c r="D217" s="245"/>
      <c r="E217" s="245"/>
      <c r="F217" s="238">
        <v>4</v>
      </c>
      <c r="G217" s="224"/>
      <c r="H217" s="336" t="s">
        <v>1955</v>
      </c>
      <c r="I217" s="336"/>
      <c r="J217" s="336"/>
      <c r="K217" s="278"/>
    </row>
    <row r="218" spans="2:11" ht="12.75" customHeight="1">
      <c r="B218" s="281"/>
      <c r="C218" s="282"/>
      <c r="D218" s="282"/>
      <c r="E218" s="282"/>
      <c r="F218" s="282"/>
      <c r="G218" s="282"/>
      <c r="H218" s="282"/>
      <c r="I218" s="282"/>
      <c r="J218" s="282"/>
      <c r="K218" s="283"/>
    </row>
  </sheetData>
  <sheetProtection formatCells="0" formatColumns="0" formatRows="0" insertColumns="0" insertRows="0" insertHyperlinks="0" deleteColumns="0" deleteRows="0" sort="0" autoFilter="0" pivotTables="0"/>
  <mergeCells count="77">
    <mergeCell ref="D69:J69"/>
    <mergeCell ref="D70:J70"/>
    <mergeCell ref="C75:J75"/>
    <mergeCell ref="D62:J62"/>
    <mergeCell ref="D65:J65"/>
    <mergeCell ref="D66:J66"/>
    <mergeCell ref="D68:J68"/>
    <mergeCell ref="D63:J63"/>
    <mergeCell ref="D67:J67"/>
    <mergeCell ref="C52:J52"/>
    <mergeCell ref="C54:J54"/>
    <mergeCell ref="C55:J55"/>
    <mergeCell ref="D61:J61"/>
    <mergeCell ref="C57:J57"/>
    <mergeCell ref="D58:J58"/>
    <mergeCell ref="D59:J59"/>
    <mergeCell ref="D60:J60"/>
    <mergeCell ref="D47:J47"/>
    <mergeCell ref="E48:J48"/>
    <mergeCell ref="E49:J49"/>
    <mergeCell ref="D51:J51"/>
    <mergeCell ref="E50:J50"/>
    <mergeCell ref="D16:J16"/>
    <mergeCell ref="D17:J17"/>
    <mergeCell ref="F18:J18"/>
    <mergeCell ref="D33:J33"/>
    <mergeCell ref="D34:J34"/>
    <mergeCell ref="C3:J3"/>
    <mergeCell ref="C9:J9"/>
    <mergeCell ref="D10:J10"/>
    <mergeCell ref="D15:J15"/>
    <mergeCell ref="C4:J4"/>
    <mergeCell ref="C6:J6"/>
    <mergeCell ref="C7:J7"/>
    <mergeCell ref="D11:J11"/>
    <mergeCell ref="F20:J20"/>
    <mergeCell ref="F23:J23"/>
    <mergeCell ref="F21:J21"/>
    <mergeCell ref="F22:J22"/>
    <mergeCell ref="F19:J19"/>
    <mergeCell ref="C122:J122"/>
    <mergeCell ref="C102:J102"/>
    <mergeCell ref="C147:J147"/>
    <mergeCell ref="C165:J165"/>
    <mergeCell ref="C25:J25"/>
    <mergeCell ref="D27:J27"/>
    <mergeCell ref="D28:J28"/>
    <mergeCell ref="D30:J30"/>
    <mergeCell ref="D31:J31"/>
    <mergeCell ref="C26:J26"/>
    <mergeCell ref="D35:J35"/>
    <mergeCell ref="G36:J36"/>
    <mergeCell ref="G37:J37"/>
    <mergeCell ref="G38:J38"/>
    <mergeCell ref="G39:J39"/>
    <mergeCell ref="G40:J40"/>
    <mergeCell ref="G42:J42"/>
    <mergeCell ref="G41:J41"/>
    <mergeCell ref="G43:J43"/>
    <mergeCell ref="G44:J44"/>
    <mergeCell ref="G45:J45"/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01i - Bourací práce - inv...</vt:lpstr>
      <vt:lpstr>02i - Nové konstrukce - i...</vt:lpstr>
      <vt:lpstr>04i - Vedlejší rozpočtové...</vt:lpstr>
      <vt:lpstr>01n - Bourací práce - nei...</vt:lpstr>
      <vt:lpstr>02n - Nové konstrukce - n...</vt:lpstr>
      <vt:lpstr>04n - Vedlejší rozpočtové...</vt:lpstr>
      <vt:lpstr>Pokyny pro vyplnění</vt:lpstr>
      <vt:lpstr>'01i - Bourací práce - inv...'!Názvy_tisku</vt:lpstr>
      <vt:lpstr>'01n - Bourací práce - nei...'!Názvy_tisku</vt:lpstr>
      <vt:lpstr>'02i - Nové konstrukce - i...'!Názvy_tisku</vt:lpstr>
      <vt:lpstr>'02n - Nové konstrukce - n...'!Názvy_tisku</vt:lpstr>
      <vt:lpstr>'04i - Vedlejší rozpočtové...'!Názvy_tisku</vt:lpstr>
      <vt:lpstr>'04n - Vedlejší rozpočtové...'!Názvy_tisku</vt:lpstr>
      <vt:lpstr>'Rekapitulace stavby'!Názvy_tisku</vt:lpstr>
      <vt:lpstr>'01i - Bourací práce - inv...'!Oblast_tisku</vt:lpstr>
      <vt:lpstr>'01n - Bourací práce - nei...'!Oblast_tisku</vt:lpstr>
      <vt:lpstr>'02i - Nové konstrukce - i...'!Oblast_tisku</vt:lpstr>
      <vt:lpstr>'02n - Nové konstrukce - n...'!Oblast_tisku</vt:lpstr>
      <vt:lpstr>'04i - Vedlejší rozpočtové...'!Oblast_tisku</vt:lpstr>
      <vt:lpstr>'04n - Vedlejší rozpočtové...'!Oblast_tisku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VENTO-PC\Tereza</dc:creator>
  <cp:lastModifiedBy>Kateřina Vaškovská</cp:lastModifiedBy>
  <dcterms:created xsi:type="dcterms:W3CDTF">2019-04-05T10:33:33Z</dcterms:created>
  <dcterms:modified xsi:type="dcterms:W3CDTF">2019-04-09T06:33:43Z</dcterms:modified>
</cp:coreProperties>
</file>